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98所得稅試算表" sheetId="1" r:id="rId1"/>
    <sheet name="附件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<sst xmlns="http://schemas.openxmlformats.org/spreadsheetml/2006/main" count="128" uniqueCount="106">
  <si>
    <r>
      <t xml:space="preserve">&lt;&lt;  </t>
    </r>
    <r>
      <rPr>
        <b/>
        <sz val="16"/>
        <color indexed="12"/>
        <rFont val="新細明體"/>
        <family val="1"/>
      </rPr>
      <t>綜合所得稅</t>
    </r>
  </si>
  <si>
    <t>年度結算申報  (簡式)  &gt;&gt;</t>
  </si>
  <si>
    <t>免稅額：</t>
  </si>
  <si>
    <t>年滿七十歲受扶養直系尊親屬，每人免稅額</t>
  </si>
  <si>
    <t>圓，共：</t>
  </si>
  <si>
    <t>人，計：</t>
  </si>
  <si>
    <t>合計</t>
  </si>
  <si>
    <t>合計</t>
  </si>
  <si>
    <t>其餘受扶養親屬暨本人、配偶，每人免稅額</t>
  </si>
  <si>
    <t>綜合所得總額</t>
  </si>
  <si>
    <t>扣除額</t>
  </si>
  <si>
    <t>所得人姓名</t>
  </si>
  <si>
    <t>所得總額</t>
  </si>
  <si>
    <t>扣繳稅額</t>
  </si>
  <si>
    <t>項目</t>
  </si>
  <si>
    <t>說明</t>
  </si>
  <si>
    <t>小計</t>
  </si>
  <si>
    <t>薪資所得</t>
  </si>
  <si>
    <t>本人</t>
  </si>
  <si>
    <t>全年薪資所得總額</t>
  </si>
  <si>
    <t>可扣除額</t>
  </si>
  <si>
    <t>配偶</t>
  </si>
  <si>
    <t>扶養親屬</t>
  </si>
  <si>
    <t>利息所得</t>
  </si>
  <si>
    <t>儲蓄投資</t>
  </si>
  <si>
    <r>
      <t>全年於金融機構之存款</t>
    </r>
    <r>
      <rPr>
        <sz val="10"/>
        <color indexed="12"/>
        <rFont val="Times New Roman"/>
        <family val="1"/>
      </rPr>
      <t>…</t>
    </r>
    <r>
      <rPr>
        <sz val="10"/>
        <color indexed="12"/>
        <rFont val="新細明體"/>
        <family val="1"/>
      </rPr>
      <t>等之利息總額：</t>
    </r>
  </si>
  <si>
    <t>標準/列舉</t>
  </si>
  <si>
    <r>
      <t xml:space="preserve">1. </t>
    </r>
    <r>
      <rPr>
        <sz val="10"/>
        <color indexed="12"/>
        <rFont val="新細明體"/>
        <family val="1"/>
      </rPr>
      <t>單身者　　</t>
    </r>
    <r>
      <rPr>
        <sz val="10"/>
        <color indexed="12"/>
        <rFont val="Times New Roman"/>
        <family val="1"/>
      </rPr>
      <t xml:space="preserve">2. </t>
    </r>
    <r>
      <rPr>
        <sz val="10"/>
        <color indexed="12"/>
        <rFont val="新細明體"/>
        <family val="1"/>
      </rPr>
      <t>夫妻合併申報者</t>
    </r>
  </si>
  <si>
    <t>3列舉扣除額(附表B9)</t>
  </si>
  <si>
    <t>‧‧‧選擇第</t>
  </si>
  <si>
    <t>項。</t>
  </si>
  <si>
    <t>殘障扣除</t>
  </si>
  <si>
    <t>殘障或精神病嚴重者共</t>
  </si>
  <si>
    <t>人。</t>
  </si>
  <si>
    <t>股利</t>
  </si>
  <si>
    <t>教育學費</t>
  </si>
  <si>
    <t>子女就讀專科以上共有</t>
  </si>
  <si>
    <r>
      <t>扣</t>
    </r>
    <r>
      <rPr>
        <sz val="10"/>
        <color indexed="12"/>
        <rFont val="Times New Roman"/>
        <family val="1"/>
      </rPr>
      <t xml:space="preserve">     </t>
    </r>
    <r>
      <rPr>
        <sz val="10"/>
        <color indexed="12"/>
        <rFont val="新細明體"/>
        <family val="1"/>
      </rPr>
      <t>除</t>
    </r>
    <r>
      <rPr>
        <sz val="10"/>
        <color indexed="12"/>
        <rFont val="Times New Roman"/>
        <family val="1"/>
      </rPr>
      <t xml:space="preserve">     </t>
    </r>
    <r>
      <rPr>
        <sz val="10"/>
        <color indexed="12"/>
        <rFont val="新細明體"/>
        <family val="1"/>
      </rPr>
      <t>額</t>
    </r>
    <r>
      <rPr>
        <sz val="10"/>
        <color indexed="12"/>
        <rFont val="Times New Roman"/>
        <family val="1"/>
      </rPr>
      <t xml:space="preserve">     </t>
    </r>
    <r>
      <rPr>
        <sz val="10"/>
        <color indexed="12"/>
        <rFont val="新細明體"/>
        <family val="1"/>
      </rPr>
      <t>合</t>
    </r>
    <r>
      <rPr>
        <sz val="10"/>
        <color indexed="12"/>
        <rFont val="Times New Roman"/>
        <family val="1"/>
      </rPr>
      <t xml:space="preserve">     </t>
    </r>
    <r>
      <rPr>
        <sz val="10"/>
        <color indexed="12"/>
        <rFont val="新細明體"/>
        <family val="1"/>
      </rPr>
      <t>計</t>
    </r>
    <r>
      <rPr>
        <sz val="10"/>
        <color indexed="12"/>
        <rFont val="Times New Roman"/>
        <family val="1"/>
      </rPr>
      <t xml:space="preserve">  (AB)</t>
    </r>
  </si>
  <si>
    <t>其他</t>
  </si>
  <si>
    <t>綜合所得淨額</t>
  </si>
  <si>
    <r>
      <t>綜合所得總額</t>
    </r>
    <r>
      <rPr>
        <sz val="10"/>
        <color indexed="12"/>
        <rFont val="Times New Roman"/>
        <family val="1"/>
      </rPr>
      <t>(AA)</t>
    </r>
    <r>
      <rPr>
        <sz val="10"/>
        <color indexed="12"/>
        <rFont val="新細明體"/>
        <family val="1"/>
      </rPr>
      <t>－</t>
    </r>
  </si>
  <si>
    <r>
      <t>全部免稅額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－</t>
    </r>
  </si>
  <si>
    <t>全部扣除額(AB)＝</t>
  </si>
  <si>
    <r>
      <t>綜合所得淨額</t>
    </r>
    <r>
      <rPr>
        <sz val="10"/>
        <color indexed="12"/>
        <rFont val="Times New Roman"/>
        <family val="1"/>
      </rPr>
      <t xml:space="preserve"> (AE)</t>
    </r>
  </si>
  <si>
    <t>稿費</t>
  </si>
  <si>
    <r>
      <t>合</t>
    </r>
    <r>
      <rPr>
        <sz val="10"/>
        <color indexed="12"/>
        <rFont val="Times New Roman"/>
        <family val="1"/>
      </rPr>
      <t xml:space="preserve">  </t>
    </r>
    <r>
      <rPr>
        <sz val="10"/>
        <color indexed="12"/>
        <rFont val="新細明體"/>
        <family val="1"/>
      </rPr>
      <t>計</t>
    </r>
    <r>
      <rPr>
        <sz val="10"/>
        <color indexed="12"/>
        <rFont val="Times New Roman"/>
        <family val="1"/>
      </rPr>
      <t xml:space="preserve">  (AA/AG)</t>
    </r>
  </si>
  <si>
    <t>稅額計算方式</t>
  </si>
  <si>
    <t>１‧單身者或夫妻合併申報者</t>
  </si>
  <si>
    <t>所得稅稅率表</t>
  </si>
  <si>
    <r>
      <t>綜合所得淨額</t>
    </r>
    <r>
      <rPr>
        <sz val="10"/>
        <color indexed="12"/>
        <rFont val="Times New Roman"/>
        <family val="1"/>
      </rPr>
      <t xml:space="preserve"> (AE) </t>
    </r>
    <r>
      <rPr>
        <sz val="10"/>
        <color indexed="12"/>
        <rFont val="新細明體"/>
        <family val="1"/>
      </rPr>
      <t>＊</t>
    </r>
  </si>
  <si>
    <t>稅率　－</t>
  </si>
  <si>
    <t>累進差額　＝</t>
  </si>
  <si>
    <r>
      <t>應納稅額</t>
    </r>
    <r>
      <rPr>
        <sz val="10"/>
        <color indexed="12"/>
        <rFont val="Times New Roman"/>
        <family val="1"/>
      </rPr>
      <t xml:space="preserve"> (AF)</t>
    </r>
  </si>
  <si>
    <t>所得淨額</t>
  </si>
  <si>
    <t>稅率</t>
  </si>
  <si>
    <t>累進差額</t>
  </si>
  <si>
    <t>應納稅額 (AF)  －</t>
  </si>
  <si>
    <t>扣繳稅額＝</t>
  </si>
  <si>
    <r>
      <t>應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新細明體"/>
        <family val="1"/>
      </rPr>
      <t>退還</t>
    </r>
    <r>
      <rPr>
        <sz val="10"/>
        <color indexed="10"/>
        <rFont val="Times New Roman"/>
        <family val="1"/>
      </rPr>
      <t>( - /AI)</t>
    </r>
    <r>
      <rPr>
        <sz val="10"/>
        <color indexed="12"/>
        <rFont val="新細明體"/>
        <family val="1"/>
      </rPr>
      <t xml:space="preserve"> ／ </t>
    </r>
    <r>
      <rPr>
        <sz val="10"/>
        <color indexed="17"/>
        <rFont val="新細明體"/>
        <family val="1"/>
      </rPr>
      <t>繳納( + /AH)</t>
    </r>
    <r>
      <rPr>
        <sz val="10"/>
        <color indexed="12"/>
        <rFont val="新細明體"/>
        <family val="1"/>
      </rPr>
      <t xml:space="preserve"> 稅額</t>
    </r>
  </si>
  <si>
    <t>以上</t>
  </si>
  <si>
    <t>２‧配偶薪資所得分開計算</t>
  </si>
  <si>
    <r>
      <t>配偶薪資所得</t>
    </r>
    <r>
      <rPr>
        <sz val="10"/>
        <color indexed="12"/>
        <rFont val="Times New Roman"/>
        <family val="1"/>
      </rPr>
      <t xml:space="preserve"> (AD)</t>
    </r>
    <r>
      <rPr>
        <sz val="10"/>
        <color indexed="12"/>
        <rFont val="新細明體"/>
        <family val="1"/>
      </rPr>
      <t xml:space="preserve">  －</t>
    </r>
  </si>
  <si>
    <r>
      <t>免稅額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－</t>
    </r>
  </si>
  <si>
    <r>
      <t>配偶薪資所得扣除額</t>
    </r>
    <r>
      <rPr>
        <sz val="10"/>
        <color indexed="12"/>
        <rFont val="Times New Roman"/>
        <family val="1"/>
      </rPr>
      <t xml:space="preserve">  </t>
    </r>
    <r>
      <rPr>
        <sz val="10"/>
        <color indexed="12"/>
        <rFont val="新細明體"/>
        <family val="1"/>
      </rPr>
      <t>＝</t>
    </r>
  </si>
  <si>
    <t>配偶薪資所得淨額</t>
  </si>
  <si>
    <r>
      <t>配偶薪資所得淨額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＊</t>
    </r>
  </si>
  <si>
    <t>配偶薪資所得應納稅額</t>
  </si>
  <si>
    <r>
      <t>綜合所得淨額</t>
    </r>
    <r>
      <rPr>
        <sz val="10"/>
        <color indexed="12"/>
        <rFont val="Times New Roman"/>
        <family val="1"/>
      </rPr>
      <t xml:space="preserve"> (AE) </t>
    </r>
    <r>
      <rPr>
        <sz val="10"/>
        <color indexed="12"/>
        <rFont val="新細明體"/>
        <family val="1"/>
      </rPr>
      <t>－</t>
    </r>
  </si>
  <si>
    <t>配偶薪資淨額 ＝</t>
  </si>
  <si>
    <t>不含配偶薪資所得淨額</t>
  </si>
  <si>
    <t>不含配偶薪資所得淨額＊</t>
  </si>
  <si>
    <t>不含配偶薪資所得應納稅額</t>
  </si>
  <si>
    <r>
      <t>配偶薪資應納稅額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＋</t>
    </r>
  </si>
  <si>
    <r>
      <t>不含配偶薪資應納稅額額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＝</t>
    </r>
  </si>
  <si>
    <r>
      <t xml:space="preserve">應納稅額 </t>
    </r>
    <r>
      <rPr>
        <sz val="10"/>
        <color indexed="12"/>
        <rFont val="Times New Roman"/>
        <family val="1"/>
      </rPr>
      <t>(AF)</t>
    </r>
  </si>
  <si>
    <t>建議稅額</t>
  </si>
  <si>
    <t>從高課稅最低稅賦</t>
  </si>
  <si>
    <t>特別扣除額：</t>
  </si>
  <si>
    <r>
      <t xml:space="preserve">1. </t>
    </r>
    <r>
      <rPr>
        <sz val="10"/>
        <color indexed="12"/>
        <rFont val="新細明體"/>
        <family val="1"/>
      </rPr>
      <t>薪資所得特別扣除額每人最高可扣除</t>
    </r>
  </si>
  <si>
    <t>元。</t>
  </si>
  <si>
    <r>
      <t xml:space="preserve">3. </t>
    </r>
    <r>
      <rPr>
        <sz val="10"/>
        <color indexed="12"/>
        <rFont val="新細明體"/>
        <family val="1"/>
      </rPr>
      <t>標準扣除額：單身可扣除</t>
    </r>
  </si>
  <si>
    <t>元，夫妻合併申報可扣除</t>
  </si>
  <si>
    <r>
      <t xml:space="preserve">4. </t>
    </r>
    <r>
      <rPr>
        <sz val="10"/>
        <color indexed="12"/>
        <rFont val="新細明體"/>
        <family val="1"/>
      </rPr>
      <t>殘障或精神病嚴重者，每人可扣除除</t>
    </r>
  </si>
  <si>
    <r>
      <t xml:space="preserve">5. </t>
    </r>
    <r>
      <rPr>
        <sz val="10"/>
        <color indexed="12"/>
        <rFont val="新細明體"/>
        <family val="1"/>
      </rPr>
      <t>子女就讀大專以上(空大,空專,五專前三年)，每人可扣除</t>
    </r>
  </si>
  <si>
    <t>列舉扣除額：</t>
  </si>
  <si>
    <t>捐贈</t>
  </si>
  <si>
    <t>保險 (含國民年金/勞保,每人上限24000元)</t>
  </si>
  <si>
    <t>醫療 (不含全民健保費用)</t>
  </si>
  <si>
    <t>全民健保</t>
  </si>
  <si>
    <t>災害損失</t>
  </si>
  <si>
    <t>購屋利息</t>
  </si>
  <si>
    <t>租金支出</t>
  </si>
  <si>
    <t>最低稅賦制 :</t>
  </si>
  <si>
    <t>綜合所得淨額(試算表M23)</t>
  </si>
  <si>
    <t>+特定保險給付</t>
  </si>
  <si>
    <t>+未上市(櫃)股票等交易所得</t>
  </si>
  <si>
    <t>+非現金捐贈扣除額</t>
  </si>
  <si>
    <t>+員工分紅配股時價超過面額部分</t>
  </si>
  <si>
    <t>+海外所得(預計自98年1月1日始行納入)</t>
  </si>
  <si>
    <t>-扣除額600萬</t>
  </si>
  <si>
    <t>稅率20%</t>
  </si>
  <si>
    <t>基本稅額</t>
  </si>
  <si>
    <t>製表人:Monica</t>
  </si>
  <si>
    <r>
      <t xml:space="preserve">2. </t>
    </r>
    <r>
      <rPr>
        <sz val="10"/>
        <color indexed="12"/>
        <rFont val="新細明體"/>
        <family val="1"/>
      </rPr>
      <t>儲蓄投資特別扣除額合計最高可扣除</t>
    </r>
  </si>
  <si>
    <t>本人</t>
  </si>
  <si>
    <t>扣除存款利息所得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</si>
</sst>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0&quot;元&quot;\ "/>
    <numFmt numFmtId="177" formatCode="#,###,###&quot;元&quot;\ "/>
    <numFmt numFmtId="178" formatCode="#,##0_ "/>
    <numFmt numFmtId="179" formatCode="#,##0&quot;～&quot;"/>
    <numFmt numFmtId="180" formatCode="#,##0&quot;萬&quot;"/>
    <numFmt numFmtId="181" formatCode="_(* #,##0_);_(* \(#,##0\);_(* &quot;-&quot;??_);_(@_)"/>
  </numFmts>
  <fonts count="21">
    <font>
      <sz val="12"/>
      <name val="新細明體"/>
      <family val="1"/>
    </font>
    <font>
      <sz val="10"/>
      <color indexed="12"/>
      <name val="新細明體"/>
      <family val="1"/>
    </font>
    <font>
      <sz val="9"/>
      <name val="新細明體"/>
      <family val="1"/>
    </font>
    <font>
      <b/>
      <u val="single"/>
      <sz val="16"/>
      <color indexed="12"/>
      <name val="新細明體"/>
      <family val="1"/>
    </font>
    <font>
      <b/>
      <sz val="16"/>
      <color indexed="12"/>
      <name val="Times New Roman"/>
      <family val="1"/>
    </font>
    <font>
      <b/>
      <sz val="16"/>
      <color indexed="12"/>
      <name val="新細明體"/>
      <family val="1"/>
    </font>
    <font>
      <b/>
      <sz val="10"/>
      <color indexed="12"/>
      <name val="新細明體"/>
      <family val="1"/>
    </font>
    <font>
      <sz val="10"/>
      <color indexed="16"/>
      <name val="Times New Roman"/>
      <family val="1"/>
    </font>
    <font>
      <sz val="10"/>
      <color indexed="16"/>
      <name val="新細明體"/>
      <family val="1"/>
    </font>
    <font>
      <sz val="10"/>
      <color indexed="12"/>
      <name val="Times New Roman"/>
      <family val="1"/>
    </font>
    <font>
      <sz val="10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17"/>
      <name val="新細明體"/>
      <family val="1"/>
    </font>
    <font>
      <b/>
      <sz val="12"/>
      <color indexed="16"/>
      <name val="新細明體"/>
      <family val="1"/>
    </font>
    <font>
      <b/>
      <sz val="12"/>
      <color indexed="43"/>
      <name val="新細明體"/>
      <family val="1"/>
    </font>
    <font>
      <b/>
      <sz val="12"/>
      <color indexed="43"/>
      <name val="細明體"/>
      <family val="3"/>
    </font>
    <font>
      <b/>
      <sz val="12"/>
      <color indexed="43"/>
      <name val="Times New Roman"/>
      <family val="1"/>
    </font>
    <font>
      <sz val="8"/>
      <color indexed="14"/>
      <name val="新細明體"/>
      <family val="1"/>
    </font>
    <font>
      <sz val="8"/>
      <color indexed="12"/>
      <name val="新細明體"/>
      <family val="1"/>
    </font>
    <font>
      <sz val="12"/>
      <color indexed="12"/>
      <name val="新細明體"/>
      <family val="1"/>
    </font>
    <font>
      <b/>
      <sz val="14"/>
      <color indexed="12"/>
      <name val="標楷體"/>
      <family val="4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5" fillId="2" borderId="3" xfId="0" applyFont="1" applyFill="1" applyBorder="1" applyAlignment="1" applyProtection="1">
      <alignment horizontal="center"/>
      <protection hidden="1" locked="0"/>
    </xf>
    <xf numFmtId="0" fontId="5" fillId="2" borderId="3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37" fontId="1" fillId="2" borderId="5" xfId="0" applyNumberFormat="1" applyFont="1" applyFill="1" applyBorder="1" applyAlignment="1" applyProtection="1">
      <alignment vertical="center"/>
      <protection hidden="1" locked="0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vertical="center"/>
      <protection hidden="1" locked="0"/>
    </xf>
    <xf numFmtId="0" fontId="1" fillId="2" borderId="6" xfId="0" applyFont="1" applyFill="1" applyBorder="1" applyAlignment="1" applyProtection="1">
      <alignment horizontal="center"/>
      <protection hidden="1"/>
    </xf>
    <xf numFmtId="37" fontId="1" fillId="2" borderId="7" xfId="0" applyNumberFormat="1" applyFont="1" applyFill="1" applyBorder="1" applyAlignment="1" applyProtection="1">
      <alignment vertical="center"/>
      <protection hidden="1" locked="0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vertical="center"/>
      <protection hidden="1" locked="0"/>
    </xf>
    <xf numFmtId="177" fontId="8" fillId="2" borderId="8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vertical="center"/>
      <protection hidden="1" locked="0"/>
    </xf>
    <xf numFmtId="37" fontId="1" fillId="3" borderId="10" xfId="0" applyNumberFormat="1" applyFont="1" applyFill="1" applyBorder="1" applyAlignment="1" applyProtection="1">
      <alignment vertical="center"/>
      <protection hidden="1" locked="0"/>
    </xf>
    <xf numFmtId="178" fontId="1" fillId="3" borderId="11" xfId="0" applyNumberFormat="1" applyFont="1" applyFill="1" applyBorder="1" applyAlignment="1" applyProtection="1">
      <alignment vertical="center"/>
      <protection hidden="1" locked="0"/>
    </xf>
    <xf numFmtId="0" fontId="1" fillId="2" borderId="13" xfId="0" applyFont="1" applyFill="1" applyBorder="1" applyAlignment="1" applyProtection="1">
      <alignment vertical="center"/>
      <protection hidden="1"/>
    </xf>
    <xf numFmtId="178" fontId="1" fillId="2" borderId="10" xfId="0" applyNumberFormat="1" applyFont="1" applyFill="1" applyBorder="1" applyAlignment="1" applyProtection="1">
      <alignment vertical="center"/>
      <protection hidden="1"/>
    </xf>
    <xf numFmtId="0" fontId="1" fillId="3" borderId="14" xfId="0" applyFont="1" applyFill="1" applyBorder="1" applyAlignment="1" applyProtection="1">
      <alignment vertical="center"/>
      <protection hidden="1" locked="0"/>
    </xf>
    <xf numFmtId="37" fontId="1" fillId="3" borderId="14" xfId="0" applyNumberFormat="1" applyFont="1" applyFill="1" applyBorder="1" applyAlignment="1" applyProtection="1">
      <alignment vertical="center"/>
      <protection hidden="1" locked="0"/>
    </xf>
    <xf numFmtId="178" fontId="1" fillId="3" borderId="15" xfId="0" applyNumberFormat="1" applyFont="1" applyFill="1" applyBorder="1" applyAlignment="1" applyProtection="1">
      <alignment vertical="center"/>
      <protection hidden="1" locked="0"/>
    </xf>
    <xf numFmtId="0" fontId="1" fillId="3" borderId="16" xfId="0" applyFont="1" applyFill="1" applyBorder="1" applyAlignment="1" applyProtection="1">
      <alignment vertical="center"/>
      <protection hidden="1" locked="0"/>
    </xf>
    <xf numFmtId="37" fontId="1" fillId="3" borderId="16" xfId="0" applyNumberFormat="1" applyFont="1" applyFill="1" applyBorder="1" applyAlignment="1" applyProtection="1">
      <alignment vertical="center"/>
      <protection hidden="1" locked="0"/>
    </xf>
    <xf numFmtId="178" fontId="1" fillId="3" borderId="17" xfId="0" applyNumberFormat="1" applyFont="1" applyFill="1" applyBorder="1" applyAlignment="1" applyProtection="1">
      <alignment vertical="center"/>
      <protection hidden="1" locked="0"/>
    </xf>
    <xf numFmtId="0" fontId="1" fillId="2" borderId="12" xfId="0" applyFont="1" applyFill="1" applyBorder="1" applyAlignment="1" applyProtection="1">
      <alignment vertical="center"/>
      <protection hidden="1"/>
    </xf>
    <xf numFmtId="37" fontId="1" fillId="2" borderId="0" xfId="0" applyNumberFormat="1" applyFont="1" applyFill="1" applyAlignment="1" applyProtection="1">
      <alignment vertical="center"/>
      <protection hidden="1"/>
    </xf>
    <xf numFmtId="178" fontId="8" fillId="2" borderId="11" xfId="0" applyNumberFormat="1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center"/>
      <protection hidden="1" locked="0"/>
    </xf>
    <xf numFmtId="0" fontId="1" fillId="3" borderId="19" xfId="0" applyFont="1" applyFill="1" applyBorder="1" applyAlignment="1" applyProtection="1">
      <alignment vertical="center"/>
      <protection hidden="1" locked="0"/>
    </xf>
    <xf numFmtId="0" fontId="1" fillId="2" borderId="19" xfId="0" applyFont="1" applyFill="1" applyBorder="1" applyAlignment="1" applyProtection="1">
      <alignment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178" fontId="8" fillId="2" borderId="11" xfId="0" applyNumberFormat="1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 locked="0"/>
    </xf>
    <xf numFmtId="178" fontId="8" fillId="2" borderId="22" xfId="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178" fontId="8" fillId="2" borderId="24" xfId="0" applyNumberFormat="1" applyFont="1" applyFill="1" applyBorder="1" applyAlignment="1" applyProtection="1">
      <alignment vertical="center"/>
      <protection hidden="1"/>
    </xf>
    <xf numFmtId="178" fontId="8" fillId="2" borderId="25" xfId="0" applyNumberFormat="1" applyFont="1" applyFill="1" applyBorder="1" applyAlignment="1" applyProtection="1">
      <alignment vertical="center"/>
      <protection hidden="1"/>
    </xf>
    <xf numFmtId="178" fontId="8" fillId="2" borderId="26" xfId="0" applyNumberFormat="1" applyFont="1" applyFill="1" applyBorder="1" applyAlignment="1" applyProtection="1">
      <alignment horizontal="center"/>
      <protection hidden="1"/>
    </xf>
    <xf numFmtId="178" fontId="8" fillId="2" borderId="27" xfId="0" applyNumberFormat="1" applyFont="1" applyFill="1" applyBorder="1" applyAlignment="1" applyProtection="1">
      <alignment horizontal="center"/>
      <protection hidden="1"/>
    </xf>
    <xf numFmtId="178" fontId="13" fillId="2" borderId="27" xfId="0" applyNumberFormat="1" applyFont="1" applyFill="1" applyBorder="1" applyAlignment="1" applyProtection="1">
      <alignment horizontal="center"/>
      <protection hidden="1"/>
    </xf>
    <xf numFmtId="178" fontId="8" fillId="2" borderId="28" xfId="0" applyNumberFormat="1" applyFont="1" applyFill="1" applyBorder="1" applyAlignment="1" applyProtection="1">
      <alignment horizontal="center"/>
      <protection hidden="1"/>
    </xf>
    <xf numFmtId="178" fontId="8" fillId="2" borderId="29" xfId="0" applyNumberFormat="1" applyFont="1" applyFill="1" applyBorder="1" applyAlignment="1" applyProtection="1">
      <alignment horizontal="center"/>
      <protection hidden="1"/>
    </xf>
    <xf numFmtId="178" fontId="13" fillId="2" borderId="29" xfId="0" applyNumberFormat="1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vertical="center"/>
      <protection hidden="1"/>
    </xf>
    <xf numFmtId="0" fontId="14" fillId="4" borderId="19" xfId="0" applyFont="1" applyFill="1" applyBorder="1" applyAlignment="1" applyProtection="1">
      <alignment horizontal="right" vertical="center"/>
      <protection hidden="1"/>
    </xf>
    <xf numFmtId="0" fontId="0" fillId="4" borderId="0" xfId="0" applyFill="1" applyAlignment="1">
      <alignment/>
    </xf>
    <xf numFmtId="38" fontId="0" fillId="4" borderId="0" xfId="0" applyNumberFormat="1" applyFill="1" applyAlignment="1">
      <alignment/>
    </xf>
    <xf numFmtId="0" fontId="0" fillId="0" borderId="0" xfId="0" applyAlignment="1">
      <alignment/>
    </xf>
    <xf numFmtId="0" fontId="19" fillId="4" borderId="0" xfId="0" applyFont="1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Alignment="1">
      <alignment/>
    </xf>
    <xf numFmtId="38" fontId="0" fillId="2" borderId="31" xfId="0" applyNumberFormat="1" applyFill="1" applyBorder="1" applyAlignment="1">
      <alignment/>
    </xf>
    <xf numFmtId="38" fontId="0" fillId="4" borderId="29" xfId="0" applyNumberFormat="1" applyFill="1" applyBorder="1" applyAlignment="1">
      <alignment/>
    </xf>
    <xf numFmtId="0" fontId="20" fillId="4" borderId="0" xfId="0" applyFont="1" applyFill="1" applyBorder="1" applyAlignment="1" quotePrefix="1">
      <alignment horizontal="justify"/>
    </xf>
    <xf numFmtId="38" fontId="19" fillId="5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0" fillId="4" borderId="0" xfId="0" applyNumberFormat="1" applyFill="1" applyBorder="1" applyAlignment="1">
      <alignment/>
    </xf>
    <xf numFmtId="38" fontId="0" fillId="4" borderId="31" xfId="0" applyNumberFormat="1" applyFill="1" applyBorder="1" applyAlignment="1">
      <alignment/>
    </xf>
    <xf numFmtId="0" fontId="1" fillId="6" borderId="10" xfId="0" applyFont="1" applyFill="1" applyBorder="1" applyAlignment="1" applyProtection="1">
      <alignment horizontal="center"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179" fontId="1" fillId="6" borderId="32" xfId="0" applyNumberFormat="1" applyFont="1" applyFill="1" applyBorder="1" applyAlignment="1" applyProtection="1">
      <alignment vertical="center"/>
      <protection hidden="1"/>
    </xf>
    <xf numFmtId="180" fontId="1" fillId="6" borderId="20" xfId="0" applyNumberFormat="1" applyFont="1" applyFill="1" applyBorder="1" applyAlignment="1" applyProtection="1">
      <alignment vertical="center"/>
      <protection hidden="1" locked="0"/>
    </xf>
    <xf numFmtId="0" fontId="1" fillId="6" borderId="10" xfId="0" applyFont="1" applyFill="1" applyBorder="1" applyAlignment="1" applyProtection="1">
      <alignment horizontal="center"/>
      <protection hidden="1" locked="0"/>
    </xf>
    <xf numFmtId="178" fontId="1" fillId="6" borderId="11" xfId="0" applyNumberFormat="1" applyFont="1" applyFill="1" applyBorder="1" applyAlignment="1" applyProtection="1">
      <alignment horizontal="center"/>
      <protection hidden="1" locked="0"/>
    </xf>
    <xf numFmtId="179" fontId="1" fillId="6" borderId="33" xfId="0" applyNumberFormat="1" applyFont="1" applyFill="1" applyBorder="1" applyAlignment="1" applyProtection="1">
      <alignment vertical="center"/>
      <protection hidden="1"/>
    </xf>
    <xf numFmtId="180" fontId="1" fillId="6" borderId="34" xfId="0" applyNumberFormat="1" applyFont="1" applyFill="1" applyBorder="1" applyAlignment="1" applyProtection="1">
      <alignment horizontal="right"/>
      <protection hidden="1" locked="0"/>
    </xf>
    <xf numFmtId="0" fontId="1" fillId="6" borderId="14" xfId="0" applyFont="1" applyFill="1" applyBorder="1" applyAlignment="1" applyProtection="1">
      <alignment horizontal="center"/>
      <protection hidden="1" locked="0"/>
    </xf>
    <xf numFmtId="178" fontId="1" fillId="6" borderId="15" xfId="0" applyNumberFormat="1" applyFont="1" applyFill="1" applyBorder="1" applyAlignment="1" applyProtection="1">
      <alignment horizontal="center"/>
      <protection hidden="1" locked="0"/>
    </xf>
    <xf numFmtId="0" fontId="1" fillId="7" borderId="4" xfId="0" applyFont="1" applyFill="1" applyBorder="1" applyAlignment="1" applyProtection="1">
      <alignment vertical="center"/>
      <protection hidden="1"/>
    </xf>
    <xf numFmtId="178" fontId="1" fillId="7" borderId="0" xfId="0" applyNumberFormat="1" applyFont="1" applyFill="1" applyBorder="1" applyAlignment="1" applyProtection="1">
      <alignment horizontal="center"/>
      <protection hidden="1" locked="0"/>
    </xf>
    <xf numFmtId="0" fontId="1" fillId="7" borderId="0" xfId="0" applyFont="1" applyFill="1" applyBorder="1" applyAlignment="1" applyProtection="1">
      <alignment vertical="center"/>
      <protection hidden="1"/>
    </xf>
    <xf numFmtId="0" fontId="0" fillId="7" borderId="0" xfId="0" applyFill="1" applyAlignment="1">
      <alignment vertical="center"/>
    </xf>
    <xf numFmtId="178" fontId="1" fillId="7" borderId="0" xfId="0" applyNumberFormat="1" applyFont="1" applyFill="1" applyBorder="1" applyAlignment="1" applyProtection="1">
      <alignment horizontal="center"/>
      <protection hidden="1"/>
    </xf>
    <xf numFmtId="0" fontId="17" fillId="7" borderId="0" xfId="0" applyFont="1" applyFill="1" applyBorder="1" applyAlignment="1" applyProtection="1">
      <alignment horizontal="right"/>
      <protection hidden="1"/>
    </xf>
    <xf numFmtId="0" fontId="1" fillId="7" borderId="35" xfId="0" applyFont="1" applyFill="1" applyBorder="1" applyAlignment="1" applyProtection="1">
      <alignment vertical="center"/>
      <protection hidden="1"/>
    </xf>
    <xf numFmtId="0" fontId="1" fillId="7" borderId="36" xfId="0" applyFont="1" applyFill="1" applyBorder="1" applyAlignment="1" applyProtection="1">
      <alignment vertical="center"/>
      <protection hidden="1"/>
    </xf>
    <xf numFmtId="0" fontId="18" fillId="7" borderId="36" xfId="0" applyFont="1" applyFill="1" applyBorder="1" applyAlignment="1" applyProtection="1">
      <alignment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left"/>
      <protection hidden="1"/>
    </xf>
    <xf numFmtId="0" fontId="1" fillId="7" borderId="0" xfId="0" applyFont="1" applyFill="1" applyBorder="1" applyAlignment="1" applyProtection="1">
      <alignment horizontal="right"/>
      <protection hidden="1"/>
    </xf>
    <xf numFmtId="178" fontId="1" fillId="7" borderId="0" xfId="0" applyNumberFormat="1" applyFont="1" applyFill="1" applyBorder="1" applyAlignment="1" applyProtection="1">
      <alignment horizontal="center"/>
      <protection hidden="1" locked="0"/>
    </xf>
    <xf numFmtId="38" fontId="15" fillId="4" borderId="19" xfId="0" applyNumberFormat="1" applyFont="1" applyFill="1" applyBorder="1" applyAlignment="1" applyProtection="1">
      <alignment horizontal="left" vertical="center"/>
      <protection hidden="1"/>
    </xf>
    <xf numFmtId="38" fontId="16" fillId="4" borderId="19" xfId="0" applyNumberFormat="1" applyFont="1" applyFill="1" applyBorder="1" applyAlignment="1" applyProtection="1">
      <alignment horizontal="left" vertical="center"/>
      <protection hidden="1"/>
    </xf>
    <xf numFmtId="38" fontId="16" fillId="4" borderId="20" xfId="0" applyNumberFormat="1" applyFont="1" applyFill="1" applyBorder="1" applyAlignment="1" applyProtection="1">
      <alignment horizontal="left" vertical="center"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178" fontId="8" fillId="2" borderId="39" xfId="0" applyNumberFormat="1" applyFont="1" applyFill="1" applyBorder="1" applyAlignment="1" applyProtection="1">
      <alignment horizontal="center"/>
      <protection hidden="1"/>
    </xf>
    <xf numFmtId="178" fontId="8" fillId="2" borderId="14" xfId="0" applyNumberFormat="1" applyFont="1" applyFill="1" applyBorder="1" applyAlignment="1" applyProtection="1">
      <alignment horizontal="center"/>
      <protection hidden="1"/>
    </xf>
    <xf numFmtId="0" fontId="8" fillId="2" borderId="14" xfId="0" applyFont="1" applyFill="1" applyBorder="1" applyAlignment="1" applyProtection="1">
      <alignment horizontal="center"/>
      <protection hidden="1"/>
    </xf>
    <xf numFmtId="178" fontId="13" fillId="2" borderId="14" xfId="0" applyNumberFormat="1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center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178" fontId="8" fillId="2" borderId="12" xfId="0" applyNumberFormat="1" applyFont="1" applyFill="1" applyBorder="1" applyAlignment="1" applyProtection="1">
      <alignment horizontal="center"/>
      <protection hidden="1"/>
    </xf>
    <xf numFmtId="178" fontId="8" fillId="2" borderId="10" xfId="0" applyNumberFormat="1" applyFont="1" applyFill="1" applyBorder="1" applyAlignment="1" applyProtection="1">
      <alignment horizontal="center"/>
      <protection hidden="1"/>
    </xf>
    <xf numFmtId="9" fontId="8" fillId="2" borderId="10" xfId="0" applyNumberFormat="1" applyFont="1" applyFill="1" applyBorder="1" applyAlignment="1" applyProtection="1">
      <alignment horizontal="center"/>
      <protection hidden="1"/>
    </xf>
    <xf numFmtId="178" fontId="8" fillId="2" borderId="11" xfId="0" applyNumberFormat="1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 shrinkToFit="1"/>
      <protection hidden="1"/>
    </xf>
    <xf numFmtId="0" fontId="1" fillId="2" borderId="20" xfId="0" applyFont="1" applyFill="1" applyBorder="1" applyAlignment="1" applyProtection="1">
      <alignment horizontal="center" shrinkToFit="1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44" xfId="0" applyFont="1" applyFill="1" applyBorder="1" applyAlignment="1" applyProtection="1">
      <alignment horizontal="center"/>
      <protection hidden="1"/>
    </xf>
    <xf numFmtId="0" fontId="1" fillId="2" borderId="45" xfId="0" applyFont="1" applyFill="1" applyBorder="1" applyAlignment="1" applyProtection="1">
      <alignment horizontal="center"/>
      <protection hidden="1"/>
    </xf>
    <xf numFmtId="177" fontId="8" fillId="2" borderId="10" xfId="0" applyNumberFormat="1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181" fontId="8" fillId="2" borderId="10" xfId="15" applyNumberFormat="1" applyFont="1" applyFill="1" applyBorder="1" applyAlignment="1" applyProtection="1">
      <alignment horizontal="center"/>
      <protection hidden="1"/>
    </xf>
    <xf numFmtId="181" fontId="8" fillId="2" borderId="11" xfId="15" applyNumberFormat="1" applyFont="1" applyFill="1" applyBorder="1" applyAlignment="1" applyProtection="1">
      <alignment horizontal="center"/>
      <protection hidden="1"/>
    </xf>
    <xf numFmtId="178" fontId="1" fillId="2" borderId="10" xfId="0" applyNumberFormat="1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6" fillId="8" borderId="46" xfId="0" applyFont="1" applyFill="1" applyBorder="1" applyAlignment="1" applyProtection="1">
      <alignment horizontal="center"/>
      <protection hidden="1"/>
    </xf>
    <xf numFmtId="0" fontId="6" fillId="8" borderId="16" xfId="0" applyFont="1" applyFill="1" applyBorder="1" applyAlignment="1" applyProtection="1">
      <alignment horizontal="center"/>
      <protection hidden="1"/>
    </xf>
    <xf numFmtId="0" fontId="6" fillId="8" borderId="17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178" fontId="8" fillId="2" borderId="21" xfId="0" applyNumberFormat="1" applyFont="1" applyFill="1" applyBorder="1" applyAlignment="1" applyProtection="1">
      <alignment horizontal="center"/>
      <protection hidden="1"/>
    </xf>
    <xf numFmtId="178" fontId="8" fillId="2" borderId="47" xfId="0" applyNumberFormat="1" applyFont="1" applyFill="1" applyBorder="1" applyAlignment="1" applyProtection="1">
      <alignment horizontal="center"/>
      <protection hidden="1"/>
    </xf>
    <xf numFmtId="0" fontId="6" fillId="5" borderId="48" xfId="0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 applyProtection="1">
      <alignment horizontal="center"/>
      <protection hidden="1"/>
    </xf>
    <xf numFmtId="0" fontId="6" fillId="5" borderId="49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6" borderId="32" xfId="0" applyFont="1" applyFill="1" applyBorder="1" applyAlignment="1" applyProtection="1">
      <alignment horizontal="center"/>
      <protection hidden="1"/>
    </xf>
    <xf numFmtId="0" fontId="1" fillId="6" borderId="20" xfId="0" applyFont="1" applyFill="1" applyBorder="1" applyAlignment="1" applyProtection="1">
      <alignment horizontal="center"/>
      <protection hidden="1"/>
    </xf>
    <xf numFmtId="0" fontId="1" fillId="2" borderId="50" xfId="0" applyFont="1" applyFill="1" applyBorder="1" applyAlignment="1" applyProtection="1">
      <alignment horizontal="center" vertical="center" textRotation="255"/>
      <protection hidden="1"/>
    </xf>
    <xf numFmtId="0" fontId="1" fillId="2" borderId="51" xfId="0" applyFont="1" applyFill="1" applyBorder="1" applyAlignment="1" applyProtection="1">
      <alignment horizontal="center" vertical="center" textRotation="255"/>
      <protection hidden="1"/>
    </xf>
    <xf numFmtId="0" fontId="1" fillId="2" borderId="52" xfId="0" applyFont="1" applyFill="1" applyBorder="1" applyAlignment="1" applyProtection="1">
      <alignment horizontal="center"/>
      <protection hidden="1"/>
    </xf>
    <xf numFmtId="0" fontId="1" fillId="2" borderId="53" xfId="0" applyFont="1" applyFill="1" applyBorder="1" applyAlignment="1" applyProtection="1">
      <alignment horizont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54" xfId="0" applyFont="1" applyFill="1" applyBorder="1" applyAlignment="1" applyProtection="1">
      <alignment horizontal="center"/>
      <protection hidden="1"/>
    </xf>
    <xf numFmtId="0" fontId="6" fillId="9" borderId="55" xfId="0" applyFont="1" applyFill="1" applyBorder="1" applyAlignment="1" applyProtection="1">
      <alignment horizontal="center" vertical="center" textRotation="255"/>
      <protection hidden="1"/>
    </xf>
    <xf numFmtId="0" fontId="6" fillId="9" borderId="56" xfId="0" applyFont="1" applyFill="1" applyBorder="1" applyAlignment="1" applyProtection="1">
      <alignment horizontal="center" vertical="center" textRotation="255"/>
      <protection hidden="1"/>
    </xf>
    <xf numFmtId="0" fontId="6" fillId="9" borderId="4" xfId="0" applyFont="1" applyFill="1" applyBorder="1" applyAlignment="1" applyProtection="1">
      <alignment horizontal="center" vertical="center" textRotation="255"/>
      <protection hidden="1"/>
    </xf>
    <xf numFmtId="0" fontId="6" fillId="9" borderId="57" xfId="0" applyFont="1" applyFill="1" applyBorder="1" applyAlignment="1" applyProtection="1">
      <alignment horizontal="center" vertical="center" textRotation="255"/>
      <protection hidden="1"/>
    </xf>
    <xf numFmtId="0" fontId="6" fillId="8" borderId="58" xfId="0" applyFont="1" applyFill="1" applyBorder="1" applyAlignment="1" applyProtection="1">
      <alignment horizontal="center"/>
      <protection hidden="1"/>
    </xf>
    <xf numFmtId="0" fontId="6" fillId="8" borderId="59" xfId="0" applyFont="1" applyFill="1" applyBorder="1" applyAlignment="1" applyProtection="1">
      <alignment horizontal="center"/>
      <protection hidden="1"/>
    </xf>
    <xf numFmtId="0" fontId="6" fillId="8" borderId="60" xfId="0" applyFont="1" applyFill="1" applyBorder="1" applyAlignment="1" applyProtection="1">
      <alignment horizontal="center"/>
      <protection hidden="1"/>
    </xf>
    <xf numFmtId="178" fontId="8" fillId="2" borderId="20" xfId="0" applyNumberFormat="1" applyFont="1" applyFill="1" applyBorder="1" applyAlignment="1" applyProtection="1">
      <alignment horizontal="center"/>
      <protection hidden="1"/>
    </xf>
    <xf numFmtId="178" fontId="8" fillId="2" borderId="30" xfId="0" applyNumberFormat="1" applyFont="1" applyFill="1" applyBorder="1" applyAlignment="1" applyProtection="1">
      <alignment horizontal="center"/>
      <protection hidden="1"/>
    </xf>
    <xf numFmtId="0" fontId="1" fillId="2" borderId="61" xfId="0" applyFont="1" applyFill="1" applyBorder="1" applyAlignment="1" applyProtection="1">
      <alignment horizontal="center" vertical="center" textRotation="255"/>
      <protection hidden="1"/>
    </xf>
    <xf numFmtId="0" fontId="6" fillId="9" borderId="62" xfId="0" applyFont="1" applyFill="1" applyBorder="1" applyAlignment="1" applyProtection="1">
      <alignment horizontal="center"/>
      <protection hidden="1"/>
    </xf>
    <xf numFmtId="0" fontId="6" fillId="9" borderId="59" xfId="0" applyFont="1" applyFill="1" applyBorder="1" applyAlignment="1" applyProtection="1">
      <alignment horizontal="center"/>
      <protection hidden="1"/>
    </xf>
    <xf numFmtId="0" fontId="6" fillId="9" borderId="63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 shrinkToFit="1"/>
      <protection hidden="1"/>
    </xf>
    <xf numFmtId="177" fontId="8" fillId="2" borderId="14" xfId="0" applyNumberFormat="1" applyFont="1" applyFill="1" applyBorder="1" applyAlignment="1" applyProtection="1">
      <alignment horizontal="center"/>
      <protection hidden="1"/>
    </xf>
    <xf numFmtId="0" fontId="8" fillId="2" borderId="15" xfId="0" applyFont="1" applyFill="1" applyBorder="1" applyAlignment="1" applyProtection="1">
      <alignment horizontal="center"/>
      <protection hidden="1"/>
    </xf>
    <xf numFmtId="178" fontId="8" fillId="2" borderId="22" xfId="0" applyNumberFormat="1" applyFont="1" applyFill="1" applyBorder="1" applyAlignment="1" applyProtection="1" quotePrefix="1">
      <alignment horizontal="right" vertical="center"/>
      <protection hidden="1"/>
    </xf>
    <xf numFmtId="178" fontId="8" fillId="2" borderId="17" xfId="0" applyNumberFormat="1" applyFont="1" applyFill="1" applyBorder="1" applyAlignment="1" applyProtection="1">
      <alignment horizontal="right" vertic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left"/>
      <protection hidden="1"/>
    </xf>
    <xf numFmtId="0" fontId="1" fillId="2" borderId="19" xfId="0" applyFont="1" applyFill="1" applyBorder="1" applyAlignment="1" applyProtection="1">
      <alignment horizontal="left"/>
      <protection hidden="1"/>
    </xf>
    <xf numFmtId="0" fontId="1" fillId="2" borderId="33" xfId="0" applyFont="1" applyFill="1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34" xfId="0" applyFont="1" applyFill="1" applyBorder="1" applyAlignment="1" applyProtection="1">
      <alignment horizontal="left"/>
      <protection hidden="1"/>
    </xf>
    <xf numFmtId="178" fontId="8" fillId="2" borderId="64" xfId="0" applyNumberFormat="1" applyFont="1" applyFill="1" applyBorder="1" applyAlignment="1" applyProtection="1">
      <alignment horizontal="right"/>
      <protection hidden="1"/>
    </xf>
    <xf numFmtId="178" fontId="8" fillId="2" borderId="65" xfId="0" applyNumberFormat="1" applyFont="1" applyFill="1" applyBorder="1" applyAlignment="1" applyProtection="1">
      <alignment horizontal="right"/>
      <protection hidden="1"/>
    </xf>
    <xf numFmtId="178" fontId="1" fillId="3" borderId="10" xfId="0" applyNumberFormat="1" applyFont="1" applyFill="1" applyBorder="1" applyAlignment="1" applyProtection="1">
      <alignment horizontal="right"/>
      <protection hidden="1" locked="0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 textRotation="255"/>
      <protection hidden="1"/>
    </xf>
    <xf numFmtId="0" fontId="1" fillId="2" borderId="12" xfId="0" applyFont="1" applyFill="1" applyBorder="1" applyAlignment="1" applyProtection="1">
      <alignment horizontal="center" vertical="center" textRotation="255"/>
      <protection hidden="1"/>
    </xf>
    <xf numFmtId="178" fontId="8" fillId="2" borderId="22" xfId="0" applyNumberFormat="1" applyFont="1" applyFill="1" applyBorder="1" applyAlignment="1" applyProtection="1">
      <alignment horizontal="right" vertical="center"/>
      <protection hidden="1"/>
    </xf>
    <xf numFmtId="178" fontId="8" fillId="2" borderId="66" xfId="0" applyNumberFormat="1" applyFont="1" applyFill="1" applyBorder="1" applyAlignment="1" applyProtection="1">
      <alignment horizontal="right" vertical="center"/>
      <protection hidden="1"/>
    </xf>
    <xf numFmtId="0" fontId="6" fillId="9" borderId="50" xfId="0" applyFont="1" applyFill="1" applyBorder="1" applyAlignment="1" applyProtection="1">
      <alignment horizontal="center" vertical="top" textRotation="255"/>
      <protection hidden="1"/>
    </xf>
    <xf numFmtId="0" fontId="6" fillId="9" borderId="51" xfId="0" applyFont="1" applyFill="1" applyBorder="1" applyAlignment="1" applyProtection="1">
      <alignment horizontal="center" vertical="top" textRotation="255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176" fontId="7" fillId="2" borderId="5" xfId="0" applyNumberFormat="1" applyFont="1" applyFill="1" applyBorder="1" applyAlignment="1" applyProtection="1">
      <alignment horizontal="left"/>
      <protection hidden="1"/>
    </xf>
    <xf numFmtId="176" fontId="8" fillId="2" borderId="49" xfId="0" applyNumberFormat="1" applyFont="1" applyFill="1" applyBorder="1" applyAlignment="1" applyProtection="1">
      <alignment horizontal="left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177" fontId="8" fillId="2" borderId="7" xfId="0" applyNumberFormat="1" applyFont="1" applyFill="1" applyBorder="1" applyAlignment="1" applyProtection="1">
      <alignment horizontal="left"/>
      <protection hidden="1"/>
    </xf>
    <xf numFmtId="177" fontId="8" fillId="2" borderId="65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0000"/>
      </font>
      <fill>
        <patternFill patternType="solid">
          <bgColor rgb="FFC0C0C0"/>
        </patternFill>
      </fill>
      <border/>
    </dxf>
    <dxf>
      <font>
        <color rgb="FF008000"/>
      </font>
      <fill>
        <patternFill>
          <bgColor rgb="FFC0C0C0"/>
        </patternFill>
      </fill>
      <border/>
    </dxf>
    <dxf>
      <font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7&#24180;&#24230;&#25152;&#24471;&#31237;&#35430;&#31639;&#34920;V[1].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625f04ea82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01.xls].01.xls].01.xls].01.xls].01.xls].01.xls].01.xls].01.xls].01.xls].01.xls].01.xls].01.xls].01.xls].01.xls].01.xls]試算表"/>
      <sheetName val=".01.xls].01.xls].01.xls].01.xls].01.xls].01.xls].01.xls].01.xls].01.xls].01.xls].01.xls].01.xls].01.xls].01.xls].01.xls]附件"/>
      <sheetName val=".01.xls].01.xls].01.xls].01.xls].01.xls].01.xls].01.xls].01.xls].01.xls].01.xls].01.xls].01.xls].01.xls].01.xls].01.xls]修訂歷史"/>
      <sheetName val=".01.xls].01.xls].01.xls].01.xls].01.xls].01.xls].01.xls]試算表"/>
      <sheetName val=".01.xls].01.xls].01.xls].01.xls].01.xls].01.xls].01.xls]附件"/>
      <sheetName val=".01.xls].01.xls].01.xls].01.xls].01.xls].01.xls].01.xls]修訂歷史"/>
    </sheetNames>
    <sheetDataSet>
      <sheetData sheetId="0">
        <row r="32">
          <cell r="E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試算表"/>
      <sheetName val="附表"/>
    </sheetNames>
    <sheetDataSet>
      <sheetData sheetId="0">
        <row r="31">
          <cell r="E31" t="str">
            <v>扣繳稅額＝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B1">
      <selection activeCell="L26" sqref="L26"/>
    </sheetView>
  </sheetViews>
  <sheetFormatPr defaultColWidth="9.00390625" defaultRowHeight="16.5"/>
  <sheetData>
    <row r="1" spans="1:14" ht="21.75" thickBot="1">
      <c r="A1" s="1"/>
      <c r="B1" s="2"/>
      <c r="C1" s="3"/>
      <c r="D1" s="4"/>
      <c r="E1" s="4"/>
      <c r="F1" s="4"/>
      <c r="G1" s="5" t="s">
        <v>0</v>
      </c>
      <c r="H1" s="6">
        <v>98</v>
      </c>
      <c r="I1" s="7" t="s">
        <v>1</v>
      </c>
      <c r="J1" s="4"/>
      <c r="K1" s="4"/>
      <c r="L1" s="4"/>
      <c r="M1" s="4"/>
      <c r="N1" s="3"/>
    </row>
    <row r="2" spans="1:14" ht="21.75" customHeight="1">
      <c r="A2" s="8"/>
      <c r="B2" s="181" t="s">
        <v>2</v>
      </c>
      <c r="C2" s="183" t="s">
        <v>3</v>
      </c>
      <c r="D2" s="184"/>
      <c r="E2" s="184"/>
      <c r="F2" s="184"/>
      <c r="G2" s="184"/>
      <c r="H2" s="9">
        <v>123000</v>
      </c>
      <c r="I2" s="10" t="s">
        <v>4</v>
      </c>
      <c r="J2" s="11">
        <v>0</v>
      </c>
      <c r="K2" s="10" t="s">
        <v>5</v>
      </c>
      <c r="L2" s="185">
        <f>J2*H2</f>
        <v>0</v>
      </c>
      <c r="M2" s="186"/>
      <c r="N2" s="12" t="s">
        <v>7</v>
      </c>
    </row>
    <row r="3" spans="1:14" ht="22.5" customHeight="1" thickBot="1">
      <c r="A3" s="8"/>
      <c r="B3" s="182"/>
      <c r="C3" s="187" t="s">
        <v>8</v>
      </c>
      <c r="D3" s="188"/>
      <c r="E3" s="188"/>
      <c r="F3" s="188"/>
      <c r="G3" s="188"/>
      <c r="H3" s="13">
        <v>82000</v>
      </c>
      <c r="I3" s="14" t="s">
        <v>4</v>
      </c>
      <c r="J3" s="15">
        <v>0</v>
      </c>
      <c r="K3" s="14" t="s">
        <v>5</v>
      </c>
      <c r="L3" s="189">
        <f>J3*H3</f>
        <v>0</v>
      </c>
      <c r="M3" s="190"/>
      <c r="N3" s="16">
        <f>L2+L3</f>
        <v>0</v>
      </c>
    </row>
    <row r="4" spans="1:14" ht="17.25" thickBot="1">
      <c r="A4" s="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6.5" customHeight="1">
      <c r="A5" s="8"/>
      <c r="B5" s="158" t="s">
        <v>9</v>
      </c>
      <c r="C5" s="159"/>
      <c r="D5" s="159"/>
      <c r="E5" s="160"/>
      <c r="F5" s="17"/>
      <c r="G5" s="158" t="s">
        <v>10</v>
      </c>
      <c r="H5" s="159"/>
      <c r="I5" s="159"/>
      <c r="J5" s="159"/>
      <c r="K5" s="159"/>
      <c r="L5" s="159"/>
      <c r="M5" s="159"/>
      <c r="N5" s="160"/>
    </row>
    <row r="6" spans="1:14" ht="16.5">
      <c r="A6" s="8"/>
      <c r="B6" s="18"/>
      <c r="C6" s="19" t="s">
        <v>11</v>
      </c>
      <c r="D6" s="19" t="s">
        <v>12</v>
      </c>
      <c r="E6" s="20" t="s">
        <v>13</v>
      </c>
      <c r="F6" s="17"/>
      <c r="G6" s="21" t="s">
        <v>14</v>
      </c>
      <c r="H6" s="107" t="s">
        <v>15</v>
      </c>
      <c r="I6" s="107"/>
      <c r="J6" s="107"/>
      <c r="K6" s="107"/>
      <c r="L6" s="107"/>
      <c r="M6" s="107"/>
      <c r="N6" s="23" t="s">
        <v>16</v>
      </c>
    </row>
    <row r="7" spans="1:14" ht="16.5">
      <c r="A7" s="8"/>
      <c r="B7" s="177" t="s">
        <v>17</v>
      </c>
      <c r="C7" s="24" t="s">
        <v>104</v>
      </c>
      <c r="D7" s="25">
        <v>0</v>
      </c>
      <c r="E7" s="26">
        <v>0</v>
      </c>
      <c r="F7" s="17"/>
      <c r="G7" s="178" t="s">
        <v>17</v>
      </c>
      <c r="H7" s="27"/>
      <c r="I7" s="19" t="s">
        <v>11</v>
      </c>
      <c r="J7" s="107" t="s">
        <v>19</v>
      </c>
      <c r="K7" s="107"/>
      <c r="L7" s="107"/>
      <c r="M7" s="22" t="s">
        <v>20</v>
      </c>
      <c r="N7" s="179">
        <f>M8+M9+M10+M11+M12</f>
        <v>0</v>
      </c>
    </row>
    <row r="8" spans="1:14" ht="16.5">
      <c r="A8" s="8"/>
      <c r="B8" s="157"/>
      <c r="C8" s="24" t="s">
        <v>21</v>
      </c>
      <c r="D8" s="25">
        <v>0</v>
      </c>
      <c r="E8" s="26">
        <v>0</v>
      </c>
      <c r="F8" s="17"/>
      <c r="G8" s="178"/>
      <c r="H8" s="19" t="s">
        <v>18</v>
      </c>
      <c r="I8" s="24" t="s">
        <v>18</v>
      </c>
      <c r="J8" s="174">
        <f>D7</f>
        <v>0</v>
      </c>
      <c r="K8" s="174"/>
      <c r="L8" s="174"/>
      <c r="M8" s="28">
        <f>IF(J8&gt;=104000,"104000",J8)</f>
        <v>0</v>
      </c>
      <c r="N8" s="180"/>
    </row>
    <row r="9" spans="1:14" ht="16.5">
      <c r="A9" s="8"/>
      <c r="B9" s="157"/>
      <c r="C9" s="24"/>
      <c r="D9" s="25"/>
      <c r="E9" s="26"/>
      <c r="F9" s="17"/>
      <c r="G9" s="178"/>
      <c r="H9" s="19" t="s">
        <v>21</v>
      </c>
      <c r="I9" s="24" t="s">
        <v>21</v>
      </c>
      <c r="J9" s="174">
        <f>D8</f>
        <v>0</v>
      </c>
      <c r="K9" s="174"/>
      <c r="L9" s="174"/>
      <c r="M9" s="28">
        <f>IF(J9&gt;=104000,"104000",J9)</f>
        <v>0</v>
      </c>
      <c r="N9" s="180"/>
    </row>
    <row r="10" spans="1:14" ht="16.5">
      <c r="A10" s="8"/>
      <c r="B10" s="157"/>
      <c r="C10" s="24"/>
      <c r="D10" s="25"/>
      <c r="E10" s="26"/>
      <c r="F10" s="17"/>
      <c r="G10" s="178"/>
      <c r="H10" s="19" t="s">
        <v>22</v>
      </c>
      <c r="I10" s="24"/>
      <c r="J10" s="174">
        <f>D9</f>
        <v>0</v>
      </c>
      <c r="K10" s="174"/>
      <c r="L10" s="174"/>
      <c r="M10" s="28">
        <f>IF(J10&gt;=104000,"104000",J10)</f>
        <v>0</v>
      </c>
      <c r="N10" s="180"/>
    </row>
    <row r="11" spans="1:14" ht="17.25" thickBot="1">
      <c r="A11" s="8"/>
      <c r="B11" s="143"/>
      <c r="C11" s="29"/>
      <c r="D11" s="30"/>
      <c r="E11" s="31"/>
      <c r="F11" s="17"/>
      <c r="G11" s="178"/>
      <c r="H11" s="19" t="s">
        <v>22</v>
      </c>
      <c r="I11" s="24"/>
      <c r="J11" s="174">
        <f>D10</f>
        <v>0</v>
      </c>
      <c r="K11" s="174"/>
      <c r="L11" s="174"/>
      <c r="M11" s="28">
        <f>IF(J11&gt;=104000,"104000",J11)</f>
        <v>0</v>
      </c>
      <c r="N11" s="180"/>
    </row>
    <row r="12" spans="1:14" ht="16.5">
      <c r="A12" s="8"/>
      <c r="B12" s="142" t="s">
        <v>23</v>
      </c>
      <c r="C12" s="32" t="s">
        <v>18</v>
      </c>
      <c r="D12" s="33">
        <v>0</v>
      </c>
      <c r="E12" s="34">
        <v>0</v>
      </c>
      <c r="F12" s="17"/>
      <c r="G12" s="178"/>
      <c r="H12" s="19" t="s">
        <v>22</v>
      </c>
      <c r="I12" s="24"/>
      <c r="J12" s="174">
        <f>D11</f>
        <v>0</v>
      </c>
      <c r="K12" s="174"/>
      <c r="L12" s="174"/>
      <c r="M12" s="28">
        <f>IF(J12&gt;=104000,"104000",J12)</f>
        <v>0</v>
      </c>
      <c r="N12" s="165"/>
    </row>
    <row r="13" spans="1:14" ht="16.5">
      <c r="A13" s="8"/>
      <c r="B13" s="157"/>
      <c r="C13" s="24"/>
      <c r="D13" s="25">
        <v>0</v>
      </c>
      <c r="E13" s="26">
        <v>0</v>
      </c>
      <c r="F13" s="17"/>
      <c r="G13" s="35" t="s">
        <v>24</v>
      </c>
      <c r="H13" s="130" t="s">
        <v>25</v>
      </c>
      <c r="I13" s="139"/>
      <c r="J13" s="139"/>
      <c r="K13" s="139"/>
      <c r="L13" s="139"/>
      <c r="M13" s="36">
        <f>D12+D13+D14+D15+D16</f>
        <v>0</v>
      </c>
      <c r="N13" s="37">
        <f>IF(M13&gt;=270000,"270000",M13)</f>
        <v>0</v>
      </c>
    </row>
    <row r="14" spans="1:14" ht="16.5">
      <c r="A14" s="8"/>
      <c r="B14" s="157"/>
      <c r="C14" s="24"/>
      <c r="D14" s="25"/>
      <c r="E14" s="26"/>
      <c r="F14" s="17"/>
      <c r="G14" s="175" t="s">
        <v>26</v>
      </c>
      <c r="H14" s="38" t="s">
        <v>27</v>
      </c>
      <c r="I14" s="39"/>
      <c r="J14" s="39"/>
      <c r="K14" s="39" t="s">
        <v>28</v>
      </c>
      <c r="L14" s="39"/>
      <c r="M14" s="40"/>
      <c r="N14" s="164" t="str">
        <f>IF(L15=1,"76000",IF(L15=2,"152000",IF(L15=3,'附件'!B11)))</f>
        <v>76000</v>
      </c>
    </row>
    <row r="15" spans="1:14" ht="16.5">
      <c r="A15" s="8"/>
      <c r="B15" s="157"/>
      <c r="C15" s="24"/>
      <c r="D15" s="25"/>
      <c r="E15" s="26"/>
      <c r="F15" s="17"/>
      <c r="G15" s="176"/>
      <c r="H15" s="39"/>
      <c r="I15" s="39"/>
      <c r="J15" s="166" t="s">
        <v>29</v>
      </c>
      <c r="K15" s="166"/>
      <c r="L15" s="41">
        <v>1</v>
      </c>
      <c r="M15" s="39" t="s">
        <v>30</v>
      </c>
      <c r="N15" s="165"/>
    </row>
    <row r="16" spans="1:14" ht="17.25" thickBot="1">
      <c r="A16" s="8"/>
      <c r="B16" s="143"/>
      <c r="C16" s="29"/>
      <c r="D16" s="30"/>
      <c r="E16" s="31"/>
      <c r="F16" s="17"/>
      <c r="G16" s="35" t="s">
        <v>31</v>
      </c>
      <c r="H16" s="167" t="s">
        <v>32</v>
      </c>
      <c r="I16" s="168"/>
      <c r="J16" s="168"/>
      <c r="K16" s="42">
        <v>0</v>
      </c>
      <c r="L16" s="43" t="s">
        <v>33</v>
      </c>
      <c r="M16" s="44"/>
      <c r="N16" s="45">
        <f>K16*104000</f>
        <v>0</v>
      </c>
    </row>
    <row r="17" spans="1:14" ht="16.5">
      <c r="A17" s="8"/>
      <c r="B17" s="142" t="s">
        <v>34</v>
      </c>
      <c r="C17" s="24"/>
      <c r="D17" s="33">
        <v>0</v>
      </c>
      <c r="E17" s="34">
        <v>0</v>
      </c>
      <c r="F17" s="17"/>
      <c r="G17" s="46" t="s">
        <v>35</v>
      </c>
      <c r="H17" s="39" t="s">
        <v>36</v>
      </c>
      <c r="I17" s="39"/>
      <c r="J17" s="39"/>
      <c r="K17" s="47"/>
      <c r="L17" s="39" t="s">
        <v>33</v>
      </c>
      <c r="M17" s="44"/>
      <c r="N17" s="48">
        <f>K17*25000</f>
        <v>0</v>
      </c>
    </row>
    <row r="18" spans="1:14" ht="17.25" thickBot="1">
      <c r="A18" s="8"/>
      <c r="B18" s="157"/>
      <c r="C18" s="24"/>
      <c r="D18" s="49"/>
      <c r="E18" s="50"/>
      <c r="F18" s="17"/>
      <c r="G18" s="169" t="s">
        <v>37</v>
      </c>
      <c r="H18" s="170"/>
      <c r="I18" s="170"/>
      <c r="J18" s="170"/>
      <c r="K18" s="170"/>
      <c r="L18" s="171"/>
      <c r="M18" s="172">
        <f>N7+N13+N14+N16+N17</f>
        <v>76000</v>
      </c>
      <c r="N18" s="173"/>
    </row>
    <row r="19" spans="1:14" ht="17.25" thickBot="1">
      <c r="A19" s="8"/>
      <c r="B19" s="143"/>
      <c r="C19" s="29"/>
      <c r="D19" s="30"/>
      <c r="E19" s="31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6.5">
      <c r="A20" s="8"/>
      <c r="B20" s="142" t="s">
        <v>38</v>
      </c>
      <c r="C20" s="32"/>
      <c r="D20" s="33">
        <v>0</v>
      </c>
      <c r="E20" s="34">
        <v>0</v>
      </c>
      <c r="F20" s="17"/>
      <c r="G20" s="158" t="s">
        <v>39</v>
      </c>
      <c r="H20" s="159"/>
      <c r="I20" s="159"/>
      <c r="J20" s="159"/>
      <c r="K20" s="159"/>
      <c r="L20" s="159"/>
      <c r="M20" s="159"/>
      <c r="N20" s="160"/>
    </row>
    <row r="21" spans="1:14" ht="16.5">
      <c r="A21" s="8"/>
      <c r="B21" s="157"/>
      <c r="C21" s="24"/>
      <c r="D21" s="25"/>
      <c r="E21" s="26"/>
      <c r="F21" s="17"/>
      <c r="G21" s="116" t="s">
        <v>40</v>
      </c>
      <c r="H21" s="117"/>
      <c r="I21" s="107" t="s">
        <v>41</v>
      </c>
      <c r="J21" s="107"/>
      <c r="K21" s="161" t="s">
        <v>42</v>
      </c>
      <c r="L21" s="117"/>
      <c r="M21" s="107" t="s">
        <v>43</v>
      </c>
      <c r="N21" s="118"/>
    </row>
    <row r="22" spans="1:14" ht="17.25" thickBot="1">
      <c r="A22" s="8"/>
      <c r="B22" s="143"/>
      <c r="C22" s="29"/>
      <c r="D22" s="30"/>
      <c r="E22" s="31"/>
      <c r="F22" s="17"/>
      <c r="G22" s="102">
        <f>D25</f>
        <v>0</v>
      </c>
      <c r="H22" s="103"/>
      <c r="I22" s="162">
        <f>N3</f>
        <v>0</v>
      </c>
      <c r="J22" s="104"/>
      <c r="K22" s="103">
        <f>M18</f>
        <v>76000</v>
      </c>
      <c r="L22" s="103"/>
      <c r="M22" s="162">
        <f>G22-I22-K22</f>
        <v>-76000</v>
      </c>
      <c r="N22" s="163"/>
    </row>
    <row r="23" spans="1:14" ht="16.5">
      <c r="A23" s="8"/>
      <c r="B23" s="142" t="s">
        <v>44</v>
      </c>
      <c r="C23" s="32"/>
      <c r="D23" s="144"/>
      <c r="E23" s="34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7.25" thickBot="1">
      <c r="A24" s="8"/>
      <c r="B24" s="143"/>
      <c r="C24" s="29"/>
      <c r="D24" s="145"/>
      <c r="E24" s="31"/>
      <c r="F24" s="17"/>
      <c r="G24" s="17"/>
      <c r="H24" s="17"/>
      <c r="I24" s="17"/>
      <c r="J24" s="17"/>
      <c r="K24" s="17"/>
      <c r="L24" s="17"/>
      <c r="M24" s="17"/>
      <c r="N24" s="39"/>
    </row>
    <row r="25" spans="1:14" ht="17.25" thickBot="1">
      <c r="A25" s="8"/>
      <c r="B25" s="146" t="s">
        <v>45</v>
      </c>
      <c r="C25" s="147"/>
      <c r="D25" s="51">
        <f>D7+D8+D9+D10+D11+D12+D13+D14+D15+D16+D17+D18+D19+D20+D21+D22</f>
        <v>0</v>
      </c>
      <c r="E25" s="52">
        <f>E7+E8+E9+E10+E11+E12+E13+E14+E15+E16+E17+E18+E19+E20+E21+E22+E23+E24</f>
        <v>0</v>
      </c>
      <c r="F25" s="17"/>
      <c r="G25" s="39"/>
      <c r="H25" s="39"/>
      <c r="I25" s="17"/>
      <c r="J25" s="17"/>
      <c r="K25" s="17"/>
      <c r="L25" s="39"/>
      <c r="M25" s="39"/>
      <c r="N25" s="39"/>
    </row>
    <row r="26" spans="1:14" ht="17.25" thickBo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39"/>
      <c r="L26" s="39"/>
      <c r="M26" s="39"/>
      <c r="N26" s="39"/>
    </row>
    <row r="27" spans="1:14" ht="16.5">
      <c r="A27" s="8"/>
      <c r="B27" s="148" t="s">
        <v>46</v>
      </c>
      <c r="C27" s="152" t="s">
        <v>47</v>
      </c>
      <c r="D27" s="153"/>
      <c r="E27" s="153"/>
      <c r="F27" s="153"/>
      <c r="G27" s="153"/>
      <c r="H27" s="153"/>
      <c r="I27" s="153"/>
      <c r="J27" s="154"/>
      <c r="K27" s="136" t="s">
        <v>48</v>
      </c>
      <c r="L27" s="137"/>
      <c r="M27" s="137"/>
      <c r="N27" s="138"/>
    </row>
    <row r="28" spans="1:14" ht="16.5">
      <c r="A28" s="8"/>
      <c r="B28" s="149"/>
      <c r="C28" s="131" t="s">
        <v>49</v>
      </c>
      <c r="D28" s="107"/>
      <c r="E28" s="107" t="s">
        <v>50</v>
      </c>
      <c r="F28" s="107"/>
      <c r="G28" s="107" t="s">
        <v>51</v>
      </c>
      <c r="H28" s="107"/>
      <c r="I28" s="130" t="s">
        <v>52</v>
      </c>
      <c r="J28" s="139"/>
      <c r="K28" s="140" t="s">
        <v>53</v>
      </c>
      <c r="L28" s="141"/>
      <c r="M28" s="74" t="s">
        <v>54</v>
      </c>
      <c r="N28" s="75" t="s">
        <v>55</v>
      </c>
    </row>
    <row r="29" spans="1:14" ht="16.5">
      <c r="A29" s="8"/>
      <c r="B29" s="149"/>
      <c r="C29" s="155">
        <f>M22</f>
        <v>-76000</v>
      </c>
      <c r="D29" s="113"/>
      <c r="E29" s="114" t="str">
        <f>IF(M22&lt;=410000,"6%",IF(M22&lt;=1090000,"13%",IF(M22&lt;=2180000,"21%",IF(M22&lt;=4090000,"30%",IF(M22&gt;4090000,"40%")))))</f>
        <v>6%</v>
      </c>
      <c r="F29" s="114"/>
      <c r="G29" s="114" t="str">
        <f>IF(M22&lt;=410000,"0",IF(M22&lt;=1090000,"28700",IF(M22&lt;=2180000,"115900",IF(M22&lt;=4090000,"312100",IF(M22&gt;4090000,"721100")))))</f>
        <v>0</v>
      </c>
      <c r="H29" s="114"/>
      <c r="I29" s="113">
        <f>C29*E29-G29</f>
        <v>-4560</v>
      </c>
      <c r="J29" s="156"/>
      <c r="K29" s="76">
        <v>0</v>
      </c>
      <c r="L29" s="77">
        <v>41</v>
      </c>
      <c r="M29" s="78">
        <v>0.06</v>
      </c>
      <c r="N29" s="79">
        <v>0</v>
      </c>
    </row>
    <row r="30" spans="1:14" ht="16.5">
      <c r="A30" s="8"/>
      <c r="B30" s="149"/>
      <c r="C30" s="139" t="s">
        <v>56</v>
      </c>
      <c r="D30" s="131"/>
      <c r="E30" s="130" t="s">
        <v>57</v>
      </c>
      <c r="F30" s="131"/>
      <c r="G30" s="132" t="s">
        <v>58</v>
      </c>
      <c r="H30" s="132"/>
      <c r="I30" s="132"/>
      <c r="J30" s="133"/>
      <c r="K30" s="76">
        <v>41</v>
      </c>
      <c r="L30" s="77">
        <v>109</v>
      </c>
      <c r="M30" s="78">
        <v>0.13</v>
      </c>
      <c r="N30" s="79">
        <v>28700</v>
      </c>
    </row>
    <row r="31" spans="1:14" ht="17.25" thickBot="1">
      <c r="A31" s="8"/>
      <c r="B31" s="149"/>
      <c r="C31" s="134">
        <f>I29</f>
        <v>-4560</v>
      </c>
      <c r="D31" s="135"/>
      <c r="E31" s="135">
        <f>E25</f>
        <v>0</v>
      </c>
      <c r="F31" s="135"/>
      <c r="G31" s="105">
        <f>IF(E31-C31&gt;0,C31-E31,"0")</f>
        <v>-4560</v>
      </c>
      <c r="H31" s="105"/>
      <c r="I31" s="105"/>
      <c r="J31" s="105"/>
      <c r="K31" s="76">
        <v>109</v>
      </c>
      <c r="L31" s="77">
        <v>218</v>
      </c>
      <c r="M31" s="78">
        <v>0.21</v>
      </c>
      <c r="N31" s="79">
        <v>115900</v>
      </c>
    </row>
    <row r="32" spans="1:14" ht="16.5">
      <c r="A32" s="8"/>
      <c r="B32" s="150"/>
      <c r="C32" s="53"/>
      <c r="D32" s="54"/>
      <c r="E32" s="54"/>
      <c r="F32" s="54"/>
      <c r="G32" s="55"/>
      <c r="H32" s="55"/>
      <c r="I32" s="55"/>
      <c r="J32" s="55"/>
      <c r="K32" s="76">
        <v>218</v>
      </c>
      <c r="L32" s="77">
        <v>409</v>
      </c>
      <c r="M32" s="78">
        <v>0.3</v>
      </c>
      <c r="N32" s="79">
        <v>312100</v>
      </c>
    </row>
    <row r="33" spans="1:14" ht="17.25" thickBot="1">
      <c r="A33" s="8"/>
      <c r="B33" s="150"/>
      <c r="C33" s="56"/>
      <c r="D33" s="57"/>
      <c r="E33" s="57"/>
      <c r="F33" s="57"/>
      <c r="G33" s="58"/>
      <c r="H33" s="58"/>
      <c r="I33" s="58"/>
      <c r="J33" s="58"/>
      <c r="K33" s="80">
        <v>409</v>
      </c>
      <c r="L33" s="81" t="s">
        <v>59</v>
      </c>
      <c r="M33" s="82">
        <v>0.4</v>
      </c>
      <c r="N33" s="83">
        <v>721100</v>
      </c>
    </row>
    <row r="34" spans="1:14" ht="16.5">
      <c r="A34" s="8"/>
      <c r="B34" s="149"/>
      <c r="C34" s="127" t="s">
        <v>60</v>
      </c>
      <c r="D34" s="128"/>
      <c r="E34" s="128"/>
      <c r="F34" s="128"/>
      <c r="G34" s="128"/>
      <c r="H34" s="128"/>
      <c r="I34" s="128"/>
      <c r="J34" s="128"/>
      <c r="K34" s="128"/>
      <c r="L34" s="129"/>
      <c r="M34" s="17"/>
      <c r="N34" s="17"/>
    </row>
    <row r="35" spans="1:14" ht="16.5">
      <c r="A35" s="8"/>
      <c r="B35" s="149"/>
      <c r="C35" s="106" t="s">
        <v>61</v>
      </c>
      <c r="D35" s="107"/>
      <c r="E35" s="107" t="s">
        <v>62</v>
      </c>
      <c r="F35" s="107"/>
      <c r="G35" s="107" t="s">
        <v>63</v>
      </c>
      <c r="H35" s="107"/>
      <c r="I35" s="107"/>
      <c r="J35" s="107" t="s">
        <v>64</v>
      </c>
      <c r="K35" s="107"/>
      <c r="L35" s="118"/>
      <c r="M35" s="17"/>
      <c r="N35" s="17"/>
    </row>
    <row r="36" spans="1:14" ht="16.5">
      <c r="A36" s="8"/>
      <c r="B36" s="149"/>
      <c r="C36" s="112">
        <f>J9</f>
        <v>0</v>
      </c>
      <c r="D36" s="122"/>
      <c r="E36" s="125">
        <v>82000</v>
      </c>
      <c r="F36" s="125"/>
      <c r="G36" s="113">
        <f>M9</f>
        <v>0</v>
      </c>
      <c r="H36" s="122"/>
      <c r="I36" s="122"/>
      <c r="J36" s="113">
        <f>C36-E36-G36</f>
        <v>-82000</v>
      </c>
      <c r="K36" s="122"/>
      <c r="L36" s="126"/>
      <c r="M36" s="17"/>
      <c r="N36" s="17"/>
    </row>
    <row r="37" spans="1:14" ht="16.5">
      <c r="A37" s="8"/>
      <c r="B37" s="149"/>
      <c r="C37" s="106" t="s">
        <v>65</v>
      </c>
      <c r="D37" s="107"/>
      <c r="E37" s="107" t="s">
        <v>50</v>
      </c>
      <c r="F37" s="107"/>
      <c r="G37" s="107" t="s">
        <v>51</v>
      </c>
      <c r="H37" s="107"/>
      <c r="I37" s="107" t="s">
        <v>66</v>
      </c>
      <c r="J37" s="107"/>
      <c r="K37" s="107"/>
      <c r="L37" s="118"/>
      <c r="M37" s="17"/>
      <c r="N37" s="17"/>
    </row>
    <row r="38" spans="1:14" ht="16.5">
      <c r="A38" s="8"/>
      <c r="B38" s="149"/>
      <c r="C38" s="112">
        <f>J36</f>
        <v>-82000</v>
      </c>
      <c r="D38" s="122"/>
      <c r="E38" s="114" t="str">
        <f>IF(C38&lt;=410000,"6%",IF(C38&lt;=1090000,"13%",IF(C38&lt;=2180000,"21%",IF(C38&lt;=4090000,"30%",IF(C38&gt;4090000,"40%")))))</f>
        <v>6%</v>
      </c>
      <c r="F38" s="114"/>
      <c r="G38" s="114" t="str">
        <f>IF(C38&lt;=410000,"0",IF(C38&lt;=1090000,"28700",IF(C38&lt;=2180000,"115900",IF(C38&lt;=4090000,"312100",IF(C38&gt;4090000,"721100")))))</f>
        <v>0</v>
      </c>
      <c r="H38" s="114"/>
      <c r="I38" s="123">
        <f>C38*E38-G38</f>
        <v>-4920</v>
      </c>
      <c r="J38" s="123"/>
      <c r="K38" s="123"/>
      <c r="L38" s="124"/>
      <c r="M38" s="17"/>
      <c r="N38" s="17"/>
    </row>
    <row r="39" spans="1:14" ht="16.5">
      <c r="A39" s="8"/>
      <c r="B39" s="149"/>
      <c r="C39" s="106" t="s">
        <v>67</v>
      </c>
      <c r="D39" s="107"/>
      <c r="E39" s="107" t="s">
        <v>68</v>
      </c>
      <c r="F39" s="107"/>
      <c r="G39" s="107"/>
      <c r="H39" s="107" t="s">
        <v>69</v>
      </c>
      <c r="I39" s="107"/>
      <c r="J39" s="107"/>
      <c r="K39" s="94"/>
      <c r="L39" s="93"/>
      <c r="M39" s="17"/>
      <c r="N39" s="17"/>
    </row>
    <row r="40" spans="1:14" ht="16.5">
      <c r="A40" s="8"/>
      <c r="B40" s="149"/>
      <c r="C40" s="112">
        <f>M22</f>
        <v>-76000</v>
      </c>
      <c r="D40" s="113"/>
      <c r="E40" s="113">
        <f>C38</f>
        <v>-82000</v>
      </c>
      <c r="F40" s="113"/>
      <c r="G40" s="113"/>
      <c r="H40" s="121">
        <f>C40-E40</f>
        <v>6000</v>
      </c>
      <c r="I40" s="122"/>
      <c r="J40" s="122"/>
      <c r="K40" s="119"/>
      <c r="L40" s="120"/>
      <c r="M40" s="17"/>
      <c r="N40" s="17"/>
    </row>
    <row r="41" spans="1:14" ht="16.5">
      <c r="A41" s="8"/>
      <c r="B41" s="149"/>
      <c r="C41" s="116" t="s">
        <v>70</v>
      </c>
      <c r="D41" s="117"/>
      <c r="E41" s="107" t="s">
        <v>50</v>
      </c>
      <c r="F41" s="107"/>
      <c r="G41" s="107" t="s">
        <v>51</v>
      </c>
      <c r="H41" s="107"/>
      <c r="I41" s="107" t="s">
        <v>71</v>
      </c>
      <c r="J41" s="107"/>
      <c r="K41" s="107"/>
      <c r="L41" s="118"/>
      <c r="M41" s="17"/>
      <c r="N41" s="17"/>
    </row>
    <row r="42" spans="1:14" ht="16.5">
      <c r="A42" s="8"/>
      <c r="B42" s="149"/>
      <c r="C42" s="112">
        <f>H40</f>
        <v>6000</v>
      </c>
      <c r="D42" s="113"/>
      <c r="E42" s="114" t="str">
        <f>IF(C42&lt;=410000,"6%",IF(C42&lt;=1090000,"13%",IF(C42&lt;=2180000,"21%",IF(C42&lt;=4090000,"30%",IF(C42&gt;4090000,"40%")))))</f>
        <v>6%</v>
      </c>
      <c r="F42" s="114"/>
      <c r="G42" s="114" t="str">
        <f>IF(C42&lt;=410000,"0",IF(C42&lt;=1090000,"28700",IF(C42&lt;=2180000,"115900",IF(C42&lt;=4090000,"312100",IF(C42&gt;4090000,"721100")))))</f>
        <v>0</v>
      </c>
      <c r="H42" s="114"/>
      <c r="I42" s="113">
        <f>C42*E42-G42</f>
        <v>360</v>
      </c>
      <c r="J42" s="113"/>
      <c r="K42" s="113"/>
      <c r="L42" s="115"/>
      <c r="M42" s="17"/>
      <c r="N42" s="17"/>
    </row>
    <row r="43" spans="1:14" ht="16.5">
      <c r="A43" s="8"/>
      <c r="B43" s="149"/>
      <c r="C43" s="106" t="s">
        <v>72</v>
      </c>
      <c r="D43" s="107"/>
      <c r="E43" s="107" t="s">
        <v>73</v>
      </c>
      <c r="F43" s="107"/>
      <c r="G43" s="107"/>
      <c r="H43" s="107"/>
      <c r="I43" s="107" t="s">
        <v>74</v>
      </c>
      <c r="J43" s="107"/>
      <c r="K43" s="94"/>
      <c r="L43" s="93"/>
      <c r="M43" s="17"/>
      <c r="N43" s="17"/>
    </row>
    <row r="44" spans="1:14" ht="16.5">
      <c r="A44" s="8"/>
      <c r="B44" s="149"/>
      <c r="C44" s="112">
        <f>I38</f>
        <v>-4920</v>
      </c>
      <c r="D44" s="113"/>
      <c r="E44" s="113">
        <f>I42</f>
        <v>360</v>
      </c>
      <c r="F44" s="113"/>
      <c r="G44" s="113"/>
      <c r="H44" s="113"/>
      <c r="I44" s="113">
        <f>C44+E44</f>
        <v>-4560</v>
      </c>
      <c r="J44" s="113"/>
      <c r="K44" s="108"/>
      <c r="L44" s="109"/>
      <c r="M44" s="17"/>
      <c r="N44" s="17"/>
    </row>
    <row r="45" spans="1:14" ht="16.5">
      <c r="A45" s="8"/>
      <c r="B45" s="149"/>
      <c r="C45" s="106" t="s">
        <v>56</v>
      </c>
      <c r="D45" s="107"/>
      <c r="E45" s="107" t="s">
        <v>57</v>
      </c>
      <c r="F45" s="107"/>
      <c r="G45" s="107" t="s">
        <v>58</v>
      </c>
      <c r="H45" s="107"/>
      <c r="I45" s="107"/>
      <c r="J45" s="107"/>
      <c r="K45" s="108"/>
      <c r="L45" s="109"/>
      <c r="M45" s="17"/>
      <c r="N45" s="17"/>
    </row>
    <row r="46" spans="1:14" ht="17.25" thickBot="1">
      <c r="A46" s="8"/>
      <c r="B46" s="151"/>
      <c r="C46" s="102">
        <f>I44</f>
        <v>-4560</v>
      </c>
      <c r="D46" s="103"/>
      <c r="E46" s="103">
        <f>E25</f>
        <v>0</v>
      </c>
      <c r="F46" s="104"/>
      <c r="G46" s="105">
        <f>IF(E46-C46&gt;0,C46-E46,"0")</f>
        <v>-4560</v>
      </c>
      <c r="H46" s="105"/>
      <c r="I46" s="105"/>
      <c r="J46" s="105"/>
      <c r="K46" s="110"/>
      <c r="L46" s="111"/>
      <c r="M46" s="17"/>
      <c r="N46" s="17"/>
    </row>
    <row r="47" spans="1:14" ht="16.5">
      <c r="A47" s="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6.5">
      <c r="A48" s="8"/>
      <c r="B48" s="17"/>
      <c r="C48" s="17"/>
      <c r="D48" s="17"/>
      <c r="E48" s="17"/>
      <c r="F48" s="17"/>
      <c r="G48" s="59"/>
      <c r="H48" s="60" t="s">
        <v>75</v>
      </c>
      <c r="I48" s="98">
        <f>IF(G31&lt;=G46,G31,IF(G46&lt;=G31,G46))</f>
        <v>-4560</v>
      </c>
      <c r="J48" s="99"/>
      <c r="K48" s="100"/>
      <c r="L48" s="17"/>
      <c r="M48" s="17"/>
      <c r="N48" s="17"/>
    </row>
    <row r="49" spans="1:14" ht="16.5">
      <c r="A49" s="8"/>
      <c r="B49" s="17"/>
      <c r="C49" s="17"/>
      <c r="D49" s="17"/>
      <c r="E49" s="17"/>
      <c r="F49" s="17"/>
      <c r="G49" s="59"/>
      <c r="H49" s="60" t="s">
        <v>76</v>
      </c>
      <c r="I49" s="98">
        <f>IF(G31&lt;=G46,G31,IF(G46&lt;=G31,G46))</f>
        <v>-4560</v>
      </c>
      <c r="J49" s="99"/>
      <c r="K49" s="100"/>
      <c r="L49" s="17"/>
      <c r="M49" s="17"/>
      <c r="N49" s="17"/>
    </row>
    <row r="50" spans="1:14" s="87" customFormat="1" ht="16.5">
      <c r="A50" s="84"/>
      <c r="B50" s="101" t="s">
        <v>77</v>
      </c>
      <c r="C50" s="101"/>
      <c r="D50" s="95" t="s">
        <v>78</v>
      </c>
      <c r="E50" s="95"/>
      <c r="F50" s="95"/>
      <c r="G50" s="95"/>
      <c r="H50" s="95"/>
      <c r="I50" s="85">
        <v>104000</v>
      </c>
      <c r="J50" s="86" t="s">
        <v>79</v>
      </c>
      <c r="K50" s="86"/>
      <c r="L50" s="86"/>
      <c r="M50" s="86"/>
      <c r="N50" s="86"/>
    </row>
    <row r="51" spans="1:14" s="87" customFormat="1" ht="16.5">
      <c r="A51" s="84"/>
      <c r="B51" s="86"/>
      <c r="C51" s="86"/>
      <c r="D51" s="95" t="s">
        <v>103</v>
      </c>
      <c r="E51" s="95"/>
      <c r="F51" s="95"/>
      <c r="G51" s="95"/>
      <c r="H51" s="95"/>
      <c r="I51" s="85">
        <v>270000</v>
      </c>
      <c r="J51" s="86" t="s">
        <v>79</v>
      </c>
      <c r="K51" s="86"/>
      <c r="L51" s="86"/>
      <c r="M51" s="86"/>
      <c r="N51" s="86"/>
    </row>
    <row r="52" spans="1:14" s="87" customFormat="1" ht="16.5">
      <c r="A52" s="84"/>
      <c r="B52" s="86"/>
      <c r="C52" s="86"/>
      <c r="D52" s="95" t="s">
        <v>80</v>
      </c>
      <c r="E52" s="95"/>
      <c r="F52" s="95"/>
      <c r="G52" s="95"/>
      <c r="H52" s="85">
        <v>76000</v>
      </c>
      <c r="I52" s="96" t="s">
        <v>81</v>
      </c>
      <c r="J52" s="96"/>
      <c r="K52" s="96"/>
      <c r="L52" s="97">
        <v>152000</v>
      </c>
      <c r="M52" s="97"/>
      <c r="N52" s="86" t="s">
        <v>79</v>
      </c>
    </row>
    <row r="53" spans="1:14" s="87" customFormat="1" ht="16.5">
      <c r="A53" s="84"/>
      <c r="B53" s="86"/>
      <c r="C53" s="86"/>
      <c r="D53" s="95" t="s">
        <v>82</v>
      </c>
      <c r="E53" s="95"/>
      <c r="F53" s="95"/>
      <c r="G53" s="95"/>
      <c r="H53" s="95"/>
      <c r="I53" s="88">
        <v>104000</v>
      </c>
      <c r="J53" s="86" t="s">
        <v>79</v>
      </c>
      <c r="K53" s="86"/>
      <c r="L53" s="86"/>
      <c r="M53" s="86"/>
      <c r="N53" s="86"/>
    </row>
    <row r="54" spans="1:14" s="87" customFormat="1" ht="16.5">
      <c r="A54" s="84"/>
      <c r="B54" s="86"/>
      <c r="C54" s="86"/>
      <c r="D54" s="95" t="s">
        <v>83</v>
      </c>
      <c r="E54" s="95"/>
      <c r="F54" s="95"/>
      <c r="G54" s="95"/>
      <c r="H54" s="95"/>
      <c r="I54" s="95"/>
      <c r="J54" s="95"/>
      <c r="K54" s="85">
        <v>25000</v>
      </c>
      <c r="L54" s="86" t="s">
        <v>79</v>
      </c>
      <c r="M54" s="86"/>
      <c r="N54" s="89"/>
    </row>
    <row r="55" spans="1:14" s="87" customFormat="1" ht="17.25" thickBot="1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2" t="s">
        <v>102</v>
      </c>
    </row>
  </sheetData>
  <sheetProtection password="C7C5" sheet="1" objects="1" scenarios="1"/>
  <mergeCells count="112">
    <mergeCell ref="B2:B3"/>
    <mergeCell ref="C2:G2"/>
    <mergeCell ref="L2:M2"/>
    <mergeCell ref="C3:G3"/>
    <mergeCell ref="L3:M3"/>
    <mergeCell ref="B5:E5"/>
    <mergeCell ref="G5:N5"/>
    <mergeCell ref="H6:M6"/>
    <mergeCell ref="B7:B11"/>
    <mergeCell ref="G7:G12"/>
    <mergeCell ref="J7:L7"/>
    <mergeCell ref="N7:N12"/>
    <mergeCell ref="J8:L8"/>
    <mergeCell ref="J9:L9"/>
    <mergeCell ref="J10:L10"/>
    <mergeCell ref="J11:L11"/>
    <mergeCell ref="B12:B16"/>
    <mergeCell ref="J12:L12"/>
    <mergeCell ref="H13:L13"/>
    <mergeCell ref="G14:G15"/>
    <mergeCell ref="N14:N15"/>
    <mergeCell ref="J15:K15"/>
    <mergeCell ref="H16:J16"/>
    <mergeCell ref="B17:B19"/>
    <mergeCell ref="G18:L18"/>
    <mergeCell ref="M18:N18"/>
    <mergeCell ref="B20:B22"/>
    <mergeCell ref="G20:N20"/>
    <mergeCell ref="G21:H21"/>
    <mergeCell ref="I21:J21"/>
    <mergeCell ref="K21:L21"/>
    <mergeCell ref="M21:N21"/>
    <mergeCell ref="G22:H22"/>
    <mergeCell ref="I22:J22"/>
    <mergeCell ref="K22:L22"/>
    <mergeCell ref="M22:N22"/>
    <mergeCell ref="B23:B24"/>
    <mergeCell ref="D23:D24"/>
    <mergeCell ref="B25:C25"/>
    <mergeCell ref="B27:B46"/>
    <mergeCell ref="C27:J27"/>
    <mergeCell ref="C29:D29"/>
    <mergeCell ref="E29:F29"/>
    <mergeCell ref="G29:H29"/>
    <mergeCell ref="I29:J29"/>
    <mergeCell ref="C30:D30"/>
    <mergeCell ref="K27:N27"/>
    <mergeCell ref="C28:D28"/>
    <mergeCell ref="E28:F28"/>
    <mergeCell ref="G28:H28"/>
    <mergeCell ref="I28:J28"/>
    <mergeCell ref="K28:L28"/>
    <mergeCell ref="E30:F30"/>
    <mergeCell ref="G30:J30"/>
    <mergeCell ref="C31:D31"/>
    <mergeCell ref="E31:F31"/>
    <mergeCell ref="G31:J31"/>
    <mergeCell ref="C34:L34"/>
    <mergeCell ref="C35:D35"/>
    <mergeCell ref="E35:F35"/>
    <mergeCell ref="G35:I35"/>
    <mergeCell ref="J35:L35"/>
    <mergeCell ref="C36:D36"/>
    <mergeCell ref="E36:F36"/>
    <mergeCell ref="G36:I36"/>
    <mergeCell ref="J36:L36"/>
    <mergeCell ref="C37:D37"/>
    <mergeCell ref="E37:F37"/>
    <mergeCell ref="G37:H37"/>
    <mergeCell ref="I37:L37"/>
    <mergeCell ref="C38:D38"/>
    <mergeCell ref="E38:F38"/>
    <mergeCell ref="G38:H38"/>
    <mergeCell ref="I38:L38"/>
    <mergeCell ref="C39:D39"/>
    <mergeCell ref="E39:G39"/>
    <mergeCell ref="H39:J39"/>
    <mergeCell ref="K39:L40"/>
    <mergeCell ref="C40:D40"/>
    <mergeCell ref="E40:G40"/>
    <mergeCell ref="H40:J40"/>
    <mergeCell ref="C41:D41"/>
    <mergeCell ref="E41:F41"/>
    <mergeCell ref="G41:H41"/>
    <mergeCell ref="I41:L41"/>
    <mergeCell ref="C42:D42"/>
    <mergeCell ref="E42:F42"/>
    <mergeCell ref="G42:H42"/>
    <mergeCell ref="I42:L42"/>
    <mergeCell ref="C43:D43"/>
    <mergeCell ref="E43:H43"/>
    <mergeCell ref="I43:J43"/>
    <mergeCell ref="K43:L46"/>
    <mergeCell ref="C44:D44"/>
    <mergeCell ref="E44:H44"/>
    <mergeCell ref="I44:J44"/>
    <mergeCell ref="C45:D45"/>
    <mergeCell ref="E45:F45"/>
    <mergeCell ref="G45:J45"/>
    <mergeCell ref="C46:D46"/>
    <mergeCell ref="E46:F46"/>
    <mergeCell ref="G46:J46"/>
    <mergeCell ref="I48:K48"/>
    <mergeCell ref="I49:K49"/>
    <mergeCell ref="B50:C50"/>
    <mergeCell ref="D50:H50"/>
    <mergeCell ref="D51:H51"/>
    <mergeCell ref="D54:J54"/>
    <mergeCell ref="D52:G52"/>
    <mergeCell ref="I52:K52"/>
    <mergeCell ref="L52:M52"/>
    <mergeCell ref="D53:H53"/>
  </mergeCells>
  <conditionalFormatting sqref="G32:J33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G31:J31 G46:J46">
    <cfRule type="cellIs" priority="3" dxfId="1" operator="greaterThan" stopIfTrue="1">
      <formula>0</formula>
    </cfRule>
    <cfRule type="cellIs" priority="4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7" sqref="A27"/>
    </sheetView>
  </sheetViews>
  <sheetFormatPr defaultColWidth="9.00390625" defaultRowHeight="16.5"/>
  <cols>
    <col min="1" max="1" width="38.50390625" style="63" bestFit="1" customWidth="1"/>
    <col min="2" max="2" width="22.125" style="66" customWidth="1"/>
    <col min="3" max="3" width="5.50390625" style="63" bestFit="1" customWidth="1"/>
    <col min="4" max="4" width="11.125" style="63" bestFit="1" customWidth="1"/>
    <col min="5" max="5" width="8.125" style="63" bestFit="1" customWidth="1"/>
    <col min="6" max="6" width="9.00390625" style="63" customWidth="1"/>
    <col min="7" max="7" width="3.00390625" style="63" bestFit="1" customWidth="1"/>
    <col min="8" max="8" width="6.25390625" style="63" bestFit="1" customWidth="1"/>
    <col min="9" max="10" width="9.00390625" style="63" customWidth="1"/>
  </cols>
  <sheetData>
    <row r="1" spans="1:3" ht="16.5">
      <c r="A1" s="61"/>
      <c r="B1" s="62"/>
      <c r="C1" s="61"/>
    </row>
    <row r="2" spans="1:3" ht="16.5">
      <c r="A2" s="64" t="s">
        <v>84</v>
      </c>
      <c r="B2" s="62"/>
      <c r="C2" s="61"/>
    </row>
    <row r="3" spans="1:3" ht="16.5">
      <c r="A3" s="64" t="s">
        <v>85</v>
      </c>
      <c r="B3" s="65">
        <v>0</v>
      </c>
      <c r="C3" s="61"/>
    </row>
    <row r="4" spans="1:3" ht="16.5">
      <c r="A4" s="64" t="s">
        <v>86</v>
      </c>
      <c r="B4" s="65">
        <v>0</v>
      </c>
      <c r="C4" s="61"/>
    </row>
    <row r="5" spans="1:3" ht="16.5">
      <c r="A5" s="64" t="s">
        <v>87</v>
      </c>
      <c r="B5" s="66">
        <v>0</v>
      </c>
      <c r="C5" s="61"/>
    </row>
    <row r="6" spans="1:3" ht="16.5">
      <c r="A6" s="64" t="s">
        <v>88</v>
      </c>
      <c r="B6" s="65">
        <v>0</v>
      </c>
      <c r="C6" s="61"/>
    </row>
    <row r="7" spans="1:3" ht="16.5">
      <c r="A7" s="64" t="s">
        <v>89</v>
      </c>
      <c r="B7" s="65">
        <v>0</v>
      </c>
      <c r="C7" s="61"/>
    </row>
    <row r="8" spans="1:3" ht="17.25" customHeight="1">
      <c r="A8" s="64" t="s">
        <v>90</v>
      </c>
      <c r="B8" s="65">
        <v>0</v>
      </c>
      <c r="C8" s="61"/>
    </row>
    <row r="9" spans="1:3" ht="17.25" customHeight="1">
      <c r="A9" s="64" t="s">
        <v>105</v>
      </c>
      <c r="B9" s="65">
        <v>0</v>
      </c>
      <c r="C9" s="61"/>
    </row>
    <row r="10" spans="1:3" ht="16.5">
      <c r="A10" s="64" t="s">
        <v>91</v>
      </c>
      <c r="B10" s="65"/>
      <c r="C10" s="61"/>
    </row>
    <row r="11" spans="1:3" ht="17.25" thickBot="1">
      <c r="A11" s="64" t="s">
        <v>6</v>
      </c>
      <c r="B11" s="67">
        <f>SUM(B3:B10)</f>
        <v>0</v>
      </c>
      <c r="C11" s="61"/>
    </row>
    <row r="12" spans="1:3" ht="17.25" thickTop="1">
      <c r="A12" s="64"/>
      <c r="B12" s="62"/>
      <c r="C12" s="61"/>
    </row>
    <row r="13" spans="1:3" ht="16.5">
      <c r="A13" s="64"/>
      <c r="B13" s="62"/>
      <c r="C13" s="61"/>
    </row>
    <row r="14" spans="1:3" ht="16.5">
      <c r="A14" s="64" t="s">
        <v>92</v>
      </c>
      <c r="B14" s="62"/>
      <c r="C14" s="61"/>
    </row>
    <row r="15" spans="1:3" ht="16.5">
      <c r="A15" s="64" t="s">
        <v>93</v>
      </c>
      <c r="B15" s="62">
        <f>'98所得稅試算表'!M22</f>
        <v>-76000</v>
      </c>
      <c r="C15" s="61"/>
    </row>
    <row r="16" spans="1:3" ht="16.5">
      <c r="A16" s="64" t="s">
        <v>94</v>
      </c>
      <c r="B16" s="65"/>
      <c r="C16" s="61"/>
    </row>
    <row r="17" spans="1:3" ht="16.5">
      <c r="A17" s="64" t="s">
        <v>95</v>
      </c>
      <c r="B17" s="65"/>
      <c r="C17" s="61"/>
    </row>
    <row r="18" spans="1:3" ht="16.5">
      <c r="A18" s="64" t="s">
        <v>96</v>
      </c>
      <c r="B18" s="65"/>
      <c r="C18" s="61"/>
    </row>
    <row r="19" spans="1:3" ht="16.5">
      <c r="A19" s="64" t="s">
        <v>97</v>
      </c>
      <c r="B19" s="65"/>
      <c r="C19" s="61"/>
    </row>
    <row r="20" spans="1:3" ht="16.5">
      <c r="A20" s="64" t="s">
        <v>98</v>
      </c>
      <c r="B20" s="65"/>
      <c r="C20" s="61"/>
    </row>
    <row r="21" spans="1:3" ht="16.5">
      <c r="A21" s="64" t="s">
        <v>99</v>
      </c>
      <c r="B21" s="68">
        <v>-6000000</v>
      </c>
      <c r="C21" s="61"/>
    </row>
    <row r="22" spans="1:3" ht="19.5">
      <c r="A22" s="69"/>
      <c r="B22" s="62"/>
      <c r="C22" s="61"/>
    </row>
    <row r="23" spans="1:3" ht="16.5">
      <c r="A23" s="64"/>
      <c r="B23" s="70" t="s">
        <v>100</v>
      </c>
      <c r="C23" s="61"/>
    </row>
    <row r="24" spans="1:3" ht="16.5">
      <c r="A24" s="71" t="s">
        <v>101</v>
      </c>
      <c r="B24" s="72">
        <f>SUM(B14:B21)*0.2</f>
        <v>-1215200</v>
      </c>
      <c r="C24" s="61"/>
    </row>
    <row r="25" spans="1:3" ht="16.5">
      <c r="A25" s="71" t="str">
        <f>'[2]試算表'!E31</f>
        <v>扣繳稅額＝</v>
      </c>
      <c r="B25" s="72">
        <f>'[1].01.xls].01.xls].01.xls].01.xls].01.xls].01.xls].01.xls].01.xls].01.xls].01.xls].01.xls].01.xls].01.xls].01.xls].01.xls]試算表'!E32</f>
        <v>0</v>
      </c>
      <c r="C25" s="61"/>
    </row>
    <row r="26" spans="1:3" ht="17.25" thickBot="1">
      <c r="A26" s="64"/>
      <c r="B26" s="73">
        <f>B24-B25</f>
        <v>-1215200</v>
      </c>
      <c r="C26" s="61"/>
    </row>
    <row r="27" spans="1:3" ht="17.25" thickTop="1">
      <c r="A27" s="61"/>
      <c r="B27" s="62"/>
      <c r="C27" s="61"/>
    </row>
    <row r="28" spans="1:3" ht="16.5">
      <c r="A28" s="61"/>
      <c r="B28" s="62"/>
      <c r="C28" s="61"/>
    </row>
    <row r="29" spans="1:3" ht="16.5">
      <c r="A29" s="61"/>
      <c r="B29" s="62"/>
      <c r="C29" s="61"/>
    </row>
  </sheetData>
  <sheetProtection password="C7C5" sheet="1" objects="1" scenarios="1"/>
  <protectedRanges>
    <protectedRange sqref="B16:B20" name="範圍2"/>
    <protectedRange sqref="B3:B4 B6:B10" name="範圍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taidoc</cp:lastModifiedBy>
  <dcterms:created xsi:type="dcterms:W3CDTF">2009-03-02T06:36:15Z</dcterms:created>
  <dcterms:modified xsi:type="dcterms:W3CDTF">2010-04-21T03:13:05Z</dcterms:modified>
  <cp:category/>
  <cp:version/>
  <cp:contentType/>
  <cp:contentStatus/>
</cp:coreProperties>
</file>