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2"/>
  </bookViews>
  <sheets>
    <sheet name="財政預算" sheetId="1" r:id="rId1"/>
    <sheet name="財政結算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<sst xmlns="http://schemas.openxmlformats.org/spreadsheetml/2006/main" count="422" uniqueCount="222">
  <si>
    <t>支出摘要</t>
  </si>
  <si>
    <t>總額</t>
  </si>
  <si>
    <t>備註</t>
  </si>
  <si>
    <t>金額$</t>
  </si>
  <si>
    <t>金額歐羅</t>
  </si>
  <si>
    <t>財政預算</t>
  </si>
  <si>
    <r>
      <t xml:space="preserve">1. </t>
    </r>
    <r>
      <rPr>
        <sz val="12"/>
        <rFont val="華康新儷粗黑"/>
        <family val="2"/>
      </rPr>
      <t>機票</t>
    </r>
    <r>
      <rPr>
        <sz val="12"/>
        <rFont val="Abadi MT Condensed"/>
        <family val="2"/>
      </rPr>
      <t xml:space="preserve"> </t>
    </r>
    <r>
      <rPr>
        <sz val="12"/>
        <rFont val="華康新儷粗黑"/>
        <family val="2"/>
      </rPr>
      <t>香港到希臘</t>
    </r>
    <r>
      <rPr>
        <sz val="12"/>
        <rFont val="Abadi MT Condensed"/>
        <family val="2"/>
      </rPr>
      <t xml:space="preserve">(19/7 </t>
    </r>
    <r>
      <rPr>
        <sz val="12"/>
        <rFont val="華康新儷粗黑"/>
        <family val="2"/>
      </rPr>
      <t>出發</t>
    </r>
    <r>
      <rPr>
        <sz val="12"/>
        <rFont val="Abadi MT Condensed"/>
        <family val="2"/>
      </rPr>
      <t>)</t>
    </r>
  </si>
  <si>
    <r>
      <t xml:space="preserve">2. </t>
    </r>
    <r>
      <rPr>
        <sz val="12"/>
        <rFont val="華康新儷粗黑"/>
        <family val="2"/>
      </rPr>
      <t>香港機場稅</t>
    </r>
    <r>
      <rPr>
        <sz val="12"/>
        <rFont val="Abadi MT Condensed"/>
        <family val="2"/>
      </rPr>
      <t>+</t>
    </r>
    <r>
      <rPr>
        <sz val="12"/>
        <rFont val="華康新儷粗黑"/>
        <family val="2"/>
      </rPr>
      <t>離境稅</t>
    </r>
    <r>
      <rPr>
        <sz val="12"/>
        <rFont val="Abadi MT Condensed"/>
        <family val="2"/>
      </rPr>
      <t xml:space="preserve"> </t>
    </r>
  </si>
  <si>
    <r>
      <t xml:space="preserve">3. </t>
    </r>
    <r>
      <rPr>
        <sz val="12"/>
        <rFont val="華康新儷粗黑"/>
        <family val="2"/>
      </rPr>
      <t>瑞士機場稅</t>
    </r>
    <r>
      <rPr>
        <sz val="12"/>
        <rFont val="Abadi MT Condensed"/>
        <family val="2"/>
      </rPr>
      <t xml:space="preserve"> </t>
    </r>
  </si>
  <si>
    <r>
      <t xml:space="preserve">    </t>
    </r>
    <r>
      <rPr>
        <sz val="12"/>
        <rFont val="華康新儷粗黑"/>
        <family val="2"/>
      </rPr>
      <t>機票</t>
    </r>
    <r>
      <rPr>
        <sz val="12"/>
        <rFont val="Abadi MT Condensed"/>
        <family val="2"/>
      </rPr>
      <t xml:space="preserve"> </t>
    </r>
    <r>
      <rPr>
        <sz val="12"/>
        <rFont val="華康新儷粗黑"/>
        <family val="2"/>
      </rPr>
      <t>瑞士到香港</t>
    </r>
    <r>
      <rPr>
        <sz val="12"/>
        <rFont val="Abadi MT Condensed"/>
        <family val="2"/>
      </rPr>
      <t xml:space="preserve">(6/8 </t>
    </r>
    <r>
      <rPr>
        <sz val="12"/>
        <rFont val="華康新儷粗黑"/>
        <family val="2"/>
      </rPr>
      <t>出發</t>
    </r>
    <r>
      <rPr>
        <sz val="12"/>
        <rFont val="Abadi MT Condensed"/>
        <family val="2"/>
      </rPr>
      <t>)</t>
    </r>
  </si>
  <si>
    <t>5. Fight Insurance</t>
  </si>
  <si>
    <t xml:space="preserve">6. HK Security Fee </t>
  </si>
  <si>
    <r>
      <t xml:space="preserve">7.  </t>
    </r>
    <r>
      <rPr>
        <sz val="12"/>
        <rFont val="華康新儷粗黑"/>
        <family val="2"/>
      </rPr>
      <t>機票</t>
    </r>
    <r>
      <rPr>
        <sz val="12"/>
        <rFont val="Abadi MT Condensed"/>
        <family val="2"/>
      </rPr>
      <t xml:space="preserve"> </t>
    </r>
    <r>
      <rPr>
        <sz val="12"/>
        <rFont val="華康新儷粗黑"/>
        <family val="2"/>
      </rPr>
      <t>希臘到羅馬</t>
    </r>
    <r>
      <rPr>
        <sz val="12"/>
        <rFont val="Abadi MT Condensed"/>
        <family val="2"/>
      </rPr>
      <t xml:space="preserve">(27/7 </t>
    </r>
    <r>
      <rPr>
        <sz val="12"/>
        <rFont val="華康新儷粗黑"/>
        <family val="2"/>
      </rPr>
      <t>出發</t>
    </r>
    <r>
      <rPr>
        <sz val="12"/>
        <rFont val="Abadi MT Condensed"/>
        <family val="2"/>
      </rPr>
      <t>)</t>
    </r>
  </si>
  <si>
    <r>
      <t xml:space="preserve">8. </t>
    </r>
    <r>
      <rPr>
        <sz val="12"/>
        <rFont val="細明體"/>
        <family val="3"/>
      </rPr>
      <t>火車證</t>
    </r>
    <r>
      <rPr>
        <sz val="12"/>
        <rFont val="Abadi MT Condensed"/>
        <family val="2"/>
      </rPr>
      <t>(</t>
    </r>
    <r>
      <rPr>
        <sz val="12"/>
        <rFont val="細明體"/>
        <family val="3"/>
      </rPr>
      <t>瑞士火車証</t>
    </r>
    <r>
      <rPr>
        <sz val="12"/>
        <rFont val="Abadi MT Condensed"/>
        <family val="2"/>
      </rPr>
      <t>)</t>
    </r>
  </si>
  <si>
    <r>
      <t xml:space="preserve">9. </t>
    </r>
    <r>
      <rPr>
        <sz val="12"/>
        <rFont val="細明體"/>
        <family val="3"/>
      </rPr>
      <t>旅行保檢</t>
    </r>
    <r>
      <rPr>
        <sz val="12"/>
        <rFont val="Abadi MT Condensed"/>
        <family val="2"/>
      </rPr>
      <t>(</t>
    </r>
    <r>
      <rPr>
        <sz val="12"/>
        <rFont val="細明體"/>
        <family val="3"/>
      </rPr>
      <t>藍十字千足金計劃</t>
    </r>
    <r>
      <rPr>
        <sz val="12"/>
        <rFont val="Abadi MT Condensed"/>
        <family val="2"/>
      </rPr>
      <t>)</t>
    </r>
  </si>
  <si>
    <r>
      <t xml:space="preserve">10. </t>
    </r>
    <r>
      <rPr>
        <sz val="12"/>
        <rFont val="華康新儷粗黑"/>
        <family val="2"/>
      </rPr>
      <t>羅馬交通費</t>
    </r>
  </si>
  <si>
    <r>
      <t xml:space="preserve">11. </t>
    </r>
    <r>
      <rPr>
        <sz val="12"/>
        <rFont val="細明體"/>
        <family val="3"/>
      </rPr>
      <t>希臘交通費</t>
    </r>
  </si>
  <si>
    <r>
      <t xml:space="preserve">12. </t>
    </r>
    <r>
      <rPr>
        <sz val="12"/>
        <rFont val="細明體"/>
        <family val="3"/>
      </rPr>
      <t>瑞士其他交通費</t>
    </r>
  </si>
  <si>
    <r>
      <t xml:space="preserve">4. </t>
    </r>
    <r>
      <rPr>
        <sz val="12"/>
        <rFont val="細明體"/>
        <family val="3"/>
      </rPr>
      <t>雅典機場稅</t>
    </r>
  </si>
  <si>
    <t>Athens-Hotel Amaryllis Inn(19-21/7)</t>
  </si>
  <si>
    <t>Mykonos-Hotel Philippi(21-23/7)</t>
  </si>
  <si>
    <t>Santorini-Mill Houses(23-25/7)</t>
  </si>
  <si>
    <t>Samos-Hotel(25-26/7)</t>
  </si>
  <si>
    <t>Patmos-Hotel(26-27/7)</t>
  </si>
  <si>
    <t>Rome-Hotel Viennese(27-29/7)</t>
  </si>
  <si>
    <t>Florence-Soggiorno Primavera(29-31/7)</t>
  </si>
  <si>
    <t>Venice-Minerva E Nettuno(31/7-1/8)</t>
  </si>
  <si>
    <t>Lauterbrunnen- Valley Hotel (1-4/8)</t>
  </si>
  <si>
    <t>Luzern-Hotel Tourist(4-5/8)</t>
  </si>
  <si>
    <t>Maienfeld-Victor's B&amp; B (5-6/8)</t>
  </si>
  <si>
    <r>
      <t xml:space="preserve">13. </t>
    </r>
    <r>
      <rPr>
        <sz val="12"/>
        <rFont val="華康新儷粗黑"/>
        <family val="2"/>
      </rPr>
      <t>住宿</t>
    </r>
  </si>
  <si>
    <t>ChF</t>
  </si>
  <si>
    <t>14. 膳食($300 Per day)</t>
  </si>
  <si>
    <t>15. Other Admission Fee, Souvenir</t>
  </si>
  <si>
    <t>財政結算</t>
  </si>
  <si>
    <r>
      <t>希意瑞</t>
    </r>
    <r>
      <rPr>
        <sz val="12"/>
        <rFont val="Abadi MT Condensed"/>
        <family val="2"/>
      </rPr>
      <t>20</t>
    </r>
    <r>
      <rPr>
        <sz val="12"/>
        <rFont val="華康新儷粗黑"/>
        <family val="2"/>
      </rPr>
      <t>天</t>
    </r>
  </si>
  <si>
    <t>日期</t>
  </si>
  <si>
    <t>地點</t>
  </si>
  <si>
    <t>保險</t>
  </si>
  <si>
    <t>住宿</t>
  </si>
  <si>
    <t>交通</t>
  </si>
  <si>
    <t>膳食</t>
  </si>
  <si>
    <t>香港</t>
  </si>
  <si>
    <t>港元</t>
  </si>
  <si>
    <t>雅典</t>
  </si>
  <si>
    <t>午餐</t>
  </si>
  <si>
    <t>哥林多</t>
  </si>
  <si>
    <t>下午茶</t>
  </si>
  <si>
    <t>詳細內容</t>
  </si>
  <si>
    <t>紀念品</t>
  </si>
  <si>
    <t>入場費</t>
  </si>
  <si>
    <t>其他</t>
  </si>
  <si>
    <t>雅典機場稅</t>
  </si>
  <si>
    <t>Fight Insurance</t>
  </si>
  <si>
    <t xml:space="preserve">HK Security Fee </t>
  </si>
  <si>
    <t>瑞士火車証</t>
  </si>
  <si>
    <t>藍十字千足金計劃</t>
  </si>
  <si>
    <t>Subtotal</t>
  </si>
  <si>
    <t>Acropolis</t>
  </si>
  <si>
    <t>Ancient Corinth</t>
  </si>
  <si>
    <t xml:space="preserve">Metro </t>
  </si>
  <si>
    <r>
      <t>機票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香港到希臘</t>
    </r>
  </si>
  <si>
    <r>
      <t>機票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瑞士到香港</t>
    </r>
  </si>
  <si>
    <r>
      <t>香港機場稅</t>
    </r>
    <r>
      <rPr>
        <sz val="10"/>
        <rFont val="Arial"/>
        <family val="2"/>
      </rPr>
      <t>+</t>
    </r>
    <r>
      <rPr>
        <sz val="10"/>
        <rFont val="華康新儷粗黑"/>
        <family val="2"/>
      </rPr>
      <t>離境稅</t>
    </r>
  </si>
  <si>
    <r>
      <t>瑞士機場稅</t>
    </r>
    <r>
      <rPr>
        <sz val="10"/>
        <rFont val="Arial"/>
        <family val="2"/>
      </rPr>
      <t xml:space="preserve"> </t>
    </r>
  </si>
  <si>
    <r>
      <t>機票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希臘到羅馬</t>
    </r>
  </si>
  <si>
    <r>
      <t>車票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機場到酒店</t>
    </r>
  </si>
  <si>
    <r>
      <t>水</t>
    </r>
    <r>
      <rPr>
        <sz val="10"/>
        <rFont val="Arial"/>
        <family val="2"/>
      </rPr>
      <t xml:space="preserve"> 1</t>
    </r>
    <r>
      <rPr>
        <sz val="10"/>
        <rFont val="華康新儷粗黑"/>
        <family val="2"/>
      </rPr>
      <t>公升</t>
    </r>
  </si>
  <si>
    <r>
      <t>Mourning Athena(</t>
    </r>
    <r>
      <rPr>
        <sz val="10"/>
        <rFont val="華康新儷粗黑"/>
        <family val="2"/>
      </rPr>
      <t>發</t>
    </r>
    <r>
      <rPr>
        <sz val="10"/>
        <rFont val="Arial"/>
        <family val="2"/>
      </rPr>
      <t>)</t>
    </r>
  </si>
  <si>
    <r>
      <t>晚餐</t>
    </r>
    <r>
      <rPr>
        <sz val="10"/>
        <rFont val="Arial"/>
        <family val="2"/>
      </rPr>
      <t>(Presto)</t>
    </r>
  </si>
  <si>
    <r>
      <t>船票</t>
    </r>
    <r>
      <rPr>
        <sz val="10"/>
        <rFont val="Arial"/>
        <family val="2"/>
      </rPr>
      <t xml:space="preserve"> Piraeus to Mykonos</t>
    </r>
  </si>
  <si>
    <r>
      <t>車票</t>
    </r>
    <r>
      <rPr>
        <sz val="10"/>
        <rFont val="Arial"/>
        <family val="2"/>
      </rPr>
      <t xml:space="preserve"> Terminal A</t>
    </r>
    <r>
      <rPr>
        <sz val="10"/>
        <rFont val="華康新儷粗黑"/>
        <family val="2"/>
      </rPr>
      <t>到哥林多</t>
    </r>
  </si>
  <si>
    <r>
      <t>車票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哥林多到古哥林多</t>
    </r>
  </si>
  <si>
    <r>
      <t>車票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古哥林多到哥林多</t>
    </r>
  </si>
  <si>
    <r>
      <t>車票</t>
    </r>
    <r>
      <rPr>
        <sz val="10"/>
        <rFont val="Arial"/>
        <family val="2"/>
      </rPr>
      <t xml:space="preserve"> </t>
    </r>
    <r>
      <rPr>
        <sz val="10"/>
        <rFont val="華康新儷粗黑"/>
        <family val="2"/>
      </rPr>
      <t>哥林多到</t>
    </r>
    <r>
      <rPr>
        <sz val="10"/>
        <rFont val="Arial"/>
        <family val="2"/>
      </rPr>
      <t>Terminal A</t>
    </r>
  </si>
  <si>
    <r>
      <t>畫冊及</t>
    </r>
    <r>
      <rPr>
        <sz val="10"/>
        <rFont val="Arial"/>
        <family val="2"/>
      </rPr>
      <t>Card</t>
    </r>
  </si>
  <si>
    <r>
      <t>車票</t>
    </r>
    <r>
      <rPr>
        <sz val="10"/>
        <rFont val="Arial"/>
        <family val="2"/>
      </rPr>
      <t>052 Terminal A</t>
    </r>
    <r>
      <rPr>
        <sz val="10"/>
        <rFont val="華康新儷粗黑"/>
        <family val="2"/>
      </rPr>
      <t>到雅典</t>
    </r>
  </si>
  <si>
    <r>
      <t>晚餐</t>
    </r>
    <r>
      <rPr>
        <sz val="10"/>
        <rFont val="Arial"/>
        <family val="2"/>
      </rPr>
      <t>(Wok88)</t>
    </r>
  </si>
  <si>
    <t>早餐</t>
  </si>
  <si>
    <r>
      <t>晚餐</t>
    </r>
    <r>
      <rPr>
        <sz val="10"/>
        <rFont val="Arial"/>
        <family val="2"/>
      </rPr>
      <t>(Caprice Sea Satin Market)</t>
    </r>
  </si>
  <si>
    <t>Piraeus</t>
  </si>
  <si>
    <r>
      <t>晚餐</t>
    </r>
    <r>
      <rPr>
        <sz val="10"/>
        <rFont val="Arial"/>
        <family val="2"/>
      </rPr>
      <t>(Nikos)</t>
    </r>
  </si>
  <si>
    <t>希意瑞20天</t>
  </si>
  <si>
    <t>Hotel Amaryllis Inn (2 nights)</t>
  </si>
  <si>
    <t>Mykonos</t>
  </si>
  <si>
    <t>電話卡</t>
  </si>
  <si>
    <t>蘋果</t>
  </si>
  <si>
    <t>沙灘椅及太陽傘</t>
  </si>
  <si>
    <t>蕃茄仔</t>
  </si>
  <si>
    <t>立體石膏畫</t>
  </si>
  <si>
    <t>Hotel Philippi (2 nights)</t>
  </si>
  <si>
    <t>Santorini</t>
  </si>
  <si>
    <t>Supermarket</t>
  </si>
  <si>
    <r>
      <t>早餐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船上</t>
    </r>
    <r>
      <rPr>
        <sz val="10"/>
        <rFont val="Arial"/>
        <family val="2"/>
      </rPr>
      <t>)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</si>
  <si>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新港往舊港</t>
    </r>
    <r>
      <rPr>
        <sz val="10"/>
        <rFont val="Arial"/>
        <family val="2"/>
      </rPr>
      <t>)</t>
    </r>
  </si>
  <si>
    <r>
      <t>午餐</t>
    </r>
    <r>
      <rPr>
        <sz val="10"/>
        <rFont val="Arial"/>
        <family val="2"/>
      </rPr>
      <t>(Spilia)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</si>
  <si>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往</t>
    </r>
    <r>
      <rPr>
        <sz val="10"/>
        <rFont val="Arial"/>
        <family val="2"/>
      </rPr>
      <t>Paradise Beach)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</si>
  <si>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回市中心</t>
    </r>
    <r>
      <rPr>
        <sz val="10"/>
        <rFont val="Arial"/>
        <family val="2"/>
      </rPr>
      <t>)</t>
    </r>
  </si>
  <si>
    <r>
      <t>船票</t>
    </r>
    <r>
      <rPr>
        <sz val="10"/>
        <rFont val="Arial"/>
        <family val="2"/>
      </rPr>
      <t xml:space="preserve"> Mykonos to Santorini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</si>
  <si>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港口往</t>
    </r>
    <r>
      <rPr>
        <sz val="10"/>
        <rFont val="Arial"/>
        <family val="2"/>
      </rPr>
      <t>Fira)</t>
    </r>
  </si>
  <si>
    <r>
      <t>巴士</t>
    </r>
    <r>
      <rPr>
        <sz val="10"/>
        <rFont val="Arial"/>
        <family val="2"/>
      </rPr>
      <t>(Fira</t>
    </r>
    <r>
      <rPr>
        <sz val="10"/>
        <rFont val="華康新儷粗黑"/>
        <family val="2"/>
      </rPr>
      <t>往</t>
    </r>
    <r>
      <rPr>
        <sz val="10"/>
        <rFont val="Arial"/>
        <family val="2"/>
      </rPr>
      <t>Firostefani)</t>
    </r>
  </si>
  <si>
    <r>
      <t>晚餐</t>
    </r>
    <r>
      <rPr>
        <sz val="10"/>
        <rFont val="Arial"/>
        <family val="2"/>
      </rPr>
      <t>(Fresh</t>
    </r>
    <r>
      <rPr>
        <sz val="10"/>
        <rFont val="華康新儷粗黑"/>
        <family val="2"/>
      </rPr>
      <t>薄餅</t>
    </r>
    <r>
      <rPr>
        <sz val="10"/>
        <rFont val="Arial"/>
        <family val="2"/>
      </rPr>
      <t>)</t>
    </r>
  </si>
  <si>
    <r>
      <t>火山島</t>
    </r>
    <r>
      <rPr>
        <sz val="10"/>
        <rFont val="Arial"/>
        <family val="2"/>
      </rPr>
      <t>(half day tour)</t>
    </r>
  </si>
  <si>
    <r>
      <t>水</t>
    </r>
    <r>
      <rPr>
        <sz val="10"/>
        <rFont val="Arial"/>
        <family val="2"/>
      </rPr>
      <t xml:space="preserve"> 6</t>
    </r>
    <r>
      <rPr>
        <sz val="10"/>
        <rFont val="華康新儷粗黑"/>
        <family val="2"/>
      </rPr>
      <t>公升</t>
    </r>
  </si>
  <si>
    <t>Cable Car</t>
  </si>
  <si>
    <t>Ice-cream</t>
  </si>
  <si>
    <t>火山島</t>
  </si>
  <si>
    <t>Donkey Riding</t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</si>
  <si>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來回</t>
    </r>
    <r>
      <rPr>
        <sz val="10"/>
        <rFont val="Arial"/>
        <family val="2"/>
      </rPr>
      <t>Fira</t>
    </r>
    <r>
      <rPr>
        <sz val="10"/>
        <rFont val="華康新儷粗黑"/>
        <family val="2"/>
      </rPr>
      <t>及</t>
    </r>
    <r>
      <rPr>
        <sz val="10"/>
        <rFont val="Arial"/>
        <family val="2"/>
      </rPr>
      <t>Perissa Beach)</t>
    </r>
  </si>
  <si>
    <t>太陽油</t>
  </si>
  <si>
    <r>
      <t>機票</t>
    </r>
    <r>
      <rPr>
        <sz val="10"/>
        <rFont val="Arial"/>
        <family val="2"/>
      </rPr>
      <t xml:space="preserve"> Santorini </t>
    </r>
    <r>
      <rPr>
        <sz val="10"/>
        <rFont val="華康新儷粗黑"/>
        <family val="2"/>
      </rPr>
      <t>到雅典機場</t>
    </r>
  </si>
  <si>
    <t>Internet(30mins)</t>
  </si>
  <si>
    <r>
      <t>Supermarket(</t>
    </r>
    <r>
      <rPr>
        <sz val="10"/>
        <rFont val="華康新儷粗黑"/>
        <family val="2"/>
      </rPr>
      <t>西瓜及洗衣液</t>
    </r>
    <r>
      <rPr>
        <sz val="10"/>
        <rFont val="Arial"/>
        <family val="2"/>
      </rPr>
      <t>)</t>
    </r>
  </si>
  <si>
    <r>
      <t>午餐</t>
    </r>
    <r>
      <rPr>
        <sz val="10"/>
        <rFont val="Arial"/>
        <family val="2"/>
      </rPr>
      <t>(Pita)</t>
    </r>
  </si>
  <si>
    <r>
      <t>Supermarket(</t>
    </r>
    <r>
      <rPr>
        <sz val="10"/>
        <rFont val="華康新儷粗黑"/>
        <family val="2"/>
      </rPr>
      <t>食</t>
    </r>
    <r>
      <rPr>
        <sz val="10"/>
        <rFont val="Arial"/>
        <family val="2"/>
      </rPr>
      <t>+Johnson Baby)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</si>
  <si>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來回</t>
    </r>
    <r>
      <rPr>
        <sz val="10"/>
        <rFont val="Arial"/>
        <family val="2"/>
      </rPr>
      <t>Fira</t>
    </r>
    <r>
      <rPr>
        <sz val="10"/>
        <rFont val="華康新儷粗黑"/>
        <family val="2"/>
      </rPr>
      <t>及</t>
    </r>
    <r>
      <rPr>
        <sz val="10"/>
        <rFont val="Arial"/>
        <family val="2"/>
      </rPr>
      <t>Kamari Beach)</t>
    </r>
  </si>
  <si>
    <r>
      <t>油畫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幅</t>
    </r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</si>
  <si>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來回</t>
    </r>
    <r>
      <rPr>
        <sz val="10"/>
        <rFont val="Arial"/>
        <family val="2"/>
      </rPr>
      <t>Firostefani</t>
    </r>
    <r>
      <rPr>
        <sz val="10"/>
        <rFont val="華康新儷粗黑"/>
        <family val="2"/>
      </rPr>
      <t>及</t>
    </r>
    <r>
      <rPr>
        <sz val="10"/>
        <rFont val="Arial"/>
        <family val="2"/>
      </rPr>
      <t>Oia)</t>
    </r>
  </si>
  <si>
    <t>Supermarket(Paracetamol)</t>
  </si>
  <si>
    <t>Hotel Mill house(4 nights)</t>
  </si>
  <si>
    <t>Taxi to Airport</t>
  </si>
  <si>
    <r>
      <t>午餐</t>
    </r>
    <r>
      <rPr>
        <sz val="10"/>
        <rFont val="Arial"/>
        <family val="2"/>
      </rPr>
      <t>(McDonald)</t>
    </r>
  </si>
  <si>
    <t>Fucicort Cream 15 gr</t>
  </si>
  <si>
    <t>雅典</t>
  </si>
  <si>
    <t>雅典Subtotal</t>
  </si>
  <si>
    <t>羅馬</t>
  </si>
  <si>
    <t>Metro(Ostiense to Termini)</t>
  </si>
  <si>
    <t>Musei Vaticani</t>
  </si>
  <si>
    <t>Cupora(Lift)</t>
  </si>
  <si>
    <t>Stamp</t>
  </si>
  <si>
    <t>Puzzle(The Last Judgement)</t>
  </si>
  <si>
    <t>Metro(Spagna to Barberini)</t>
  </si>
  <si>
    <t>Metro(Barberini to Termini)</t>
  </si>
  <si>
    <t>Internet(Bug.SRL 60mins)</t>
  </si>
  <si>
    <t>Burn CD(Bug SRL)</t>
  </si>
  <si>
    <r>
      <t>火車票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機場往</t>
    </r>
    <r>
      <rPr>
        <sz val="10"/>
        <rFont val="Arial"/>
        <family val="2"/>
      </rPr>
      <t>Ostiense)</t>
    </r>
  </si>
  <si>
    <r>
      <t>晚餐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燒雞及薄餅</t>
    </r>
    <r>
      <rPr>
        <sz val="10"/>
        <rFont val="Arial"/>
        <family val="2"/>
      </rPr>
      <t>)</t>
    </r>
  </si>
  <si>
    <r>
      <t>火車票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羅馬往佛羅倫斯</t>
    </r>
    <r>
      <rPr>
        <sz val="10"/>
        <rFont val="Arial"/>
        <family val="2"/>
      </rPr>
      <t>)</t>
    </r>
  </si>
  <si>
    <r>
      <t>火車票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佛羅倫斯往威尼斯</t>
    </r>
    <r>
      <rPr>
        <sz val="10"/>
        <rFont val="Arial"/>
        <family val="2"/>
      </rPr>
      <t>)</t>
    </r>
  </si>
  <si>
    <r>
      <t>Book(</t>
    </r>
    <r>
      <rPr>
        <sz val="10"/>
        <rFont val="華康新儷粗黑"/>
        <family val="2"/>
      </rPr>
      <t>梵帝岡城</t>
    </r>
    <r>
      <rPr>
        <sz val="10"/>
        <rFont val="Arial"/>
        <family val="2"/>
      </rPr>
      <t>)</t>
    </r>
  </si>
  <si>
    <r>
      <t xml:space="preserve">Stamp(4 </t>
    </r>
    <r>
      <rPr>
        <sz val="10"/>
        <rFont val="華康新儷粗黑"/>
        <family val="2"/>
      </rPr>
      <t>個</t>
    </r>
    <r>
      <rPr>
        <sz val="10"/>
        <rFont val="Arial"/>
        <family val="2"/>
      </rPr>
      <t>)</t>
    </r>
  </si>
  <si>
    <r>
      <t>午餐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意粉</t>
    </r>
    <r>
      <rPr>
        <sz val="10"/>
        <rFont val="Arial"/>
        <family val="2"/>
      </rPr>
      <t>Pasta)</t>
    </r>
  </si>
  <si>
    <r>
      <t>Supermarket(</t>
    </r>
    <r>
      <rPr>
        <sz val="10"/>
        <rFont val="華康新儷粗黑"/>
        <family val="2"/>
      </rPr>
      <t>提子及水</t>
    </r>
    <r>
      <rPr>
        <sz val="10"/>
        <rFont val="Arial"/>
        <family val="2"/>
      </rPr>
      <t>)</t>
    </r>
  </si>
  <si>
    <r>
      <t>晚餐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復興酒家</t>
    </r>
    <r>
      <rPr>
        <sz val="10"/>
        <rFont val="Arial"/>
        <family val="2"/>
      </rPr>
      <t>)</t>
    </r>
  </si>
  <si>
    <t>Colosseum</t>
  </si>
  <si>
    <r>
      <t>午餐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復興酒家</t>
    </r>
    <r>
      <rPr>
        <sz val="10"/>
        <rFont val="Arial"/>
        <family val="2"/>
      </rPr>
      <t>)</t>
    </r>
  </si>
  <si>
    <r>
      <t>早餐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加大</t>
    </r>
    <r>
      <rPr>
        <sz val="10"/>
        <rFont val="Arial"/>
        <family val="2"/>
      </rPr>
      <t>)</t>
    </r>
  </si>
  <si>
    <r>
      <t>Metro(</t>
    </r>
    <r>
      <rPr>
        <sz val="10"/>
        <rFont val="華康新儷粗黑"/>
        <family val="2"/>
      </rPr>
      <t>來回</t>
    </r>
    <r>
      <rPr>
        <sz val="10"/>
        <rFont val="Arial"/>
        <family val="2"/>
      </rPr>
      <t xml:space="preserve">Terminal </t>
    </r>
    <r>
      <rPr>
        <sz val="10"/>
        <rFont val="華康新儷粗黑"/>
        <family val="2"/>
      </rPr>
      <t>及</t>
    </r>
    <r>
      <rPr>
        <sz val="10"/>
        <rFont val="Arial"/>
        <family val="2"/>
      </rPr>
      <t xml:space="preserve"> Colosseo)</t>
    </r>
  </si>
  <si>
    <t>Hotel Viennese (2 nights)</t>
  </si>
  <si>
    <t>佛羅倫斯</t>
  </si>
  <si>
    <r>
      <t>火車票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來回佛羅倫斯及比薩</t>
    </r>
    <r>
      <rPr>
        <sz val="10"/>
        <rFont val="Arial"/>
        <family val="2"/>
      </rPr>
      <t>)</t>
    </r>
  </si>
  <si>
    <r>
      <t>火車票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威尼斯往</t>
    </r>
    <r>
      <rPr>
        <sz val="10"/>
        <rFont val="Arial"/>
        <family val="2"/>
      </rPr>
      <t>Brig)</t>
    </r>
  </si>
  <si>
    <t>比薩</t>
  </si>
  <si>
    <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火車站往比薩斜塔</t>
    </r>
    <r>
      <rPr>
        <sz val="10"/>
        <rFont val="Arial"/>
        <family val="2"/>
      </rPr>
      <t>)</t>
    </r>
  </si>
  <si>
    <t>Tower</t>
  </si>
  <si>
    <r>
      <t>晚餐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香港酒家</t>
    </r>
    <r>
      <rPr>
        <sz val="10"/>
        <rFont val="Arial"/>
        <family val="2"/>
      </rPr>
      <t>)</t>
    </r>
  </si>
  <si>
    <t>Subtotal</t>
  </si>
  <si>
    <t>威尼斯</t>
  </si>
  <si>
    <t>維琪奧宮</t>
  </si>
  <si>
    <r>
      <t>13</t>
    </r>
    <r>
      <rPr>
        <sz val="10"/>
        <rFont val="華康新儷粗黑"/>
        <family val="2"/>
      </rPr>
      <t>巴士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米高安哲勞廣場回酒店</t>
    </r>
    <r>
      <rPr>
        <sz val="10"/>
        <rFont val="Arial"/>
        <family val="2"/>
      </rPr>
      <t>)</t>
    </r>
  </si>
  <si>
    <r>
      <t>午餐</t>
    </r>
  </si>
  <si>
    <r>
      <t>晚餐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京都大酒樓</t>
    </r>
    <r>
      <rPr>
        <sz val="10"/>
        <rFont val="Arial"/>
        <family val="2"/>
      </rPr>
      <t>)</t>
    </r>
  </si>
  <si>
    <t>Lemon Tea (Margherita Conad)</t>
  </si>
  <si>
    <t>白鴿栗</t>
  </si>
  <si>
    <t>Train Delay Refund</t>
  </si>
  <si>
    <t>意大利Subtotal</t>
  </si>
  <si>
    <t>Lemon Tea +Straw Berry</t>
  </si>
  <si>
    <t>Hotel Minerva with Breakfast+Dinner</t>
  </si>
  <si>
    <t>米蘭</t>
  </si>
  <si>
    <r>
      <t>早餐</t>
    </r>
    <r>
      <rPr>
        <sz val="10"/>
        <rFont val="Arial"/>
        <family val="2"/>
      </rPr>
      <t>(Bread)</t>
    </r>
  </si>
  <si>
    <r>
      <t>水上巴士</t>
    </r>
    <r>
      <rPr>
        <sz val="10"/>
        <rFont val="Arial"/>
        <family val="2"/>
      </rPr>
      <t xml:space="preserve"> 1-day pass</t>
    </r>
  </si>
  <si>
    <r>
      <t>蕃茄仔</t>
    </r>
    <r>
      <rPr>
        <sz val="10"/>
        <rFont val="Arial"/>
        <family val="2"/>
      </rPr>
      <t xml:space="preserve"> 1KG</t>
    </r>
  </si>
  <si>
    <t>Brig</t>
  </si>
  <si>
    <t>Lemon Tea</t>
  </si>
  <si>
    <r>
      <t>晚餐</t>
    </r>
    <r>
      <rPr>
        <sz val="10"/>
        <rFont val="Arial"/>
        <family val="2"/>
      </rPr>
      <t>(TCS campsite)</t>
    </r>
  </si>
  <si>
    <t>沖涼</t>
  </si>
  <si>
    <t>Lauterbrunnen</t>
  </si>
  <si>
    <t>洗衣及乾衣</t>
  </si>
  <si>
    <r>
      <t>午餐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三文治</t>
    </r>
    <r>
      <rPr>
        <sz val="10"/>
        <rFont val="Arial"/>
        <family val="2"/>
      </rPr>
      <t>)</t>
    </r>
  </si>
  <si>
    <r>
      <t>早餐</t>
    </r>
    <r>
      <rPr>
        <sz val="10"/>
        <rFont val="Arial"/>
        <family val="2"/>
      </rPr>
      <t>+</t>
    </r>
    <r>
      <rPr>
        <sz val="10"/>
        <rFont val="華康新儷粗黑"/>
        <family val="2"/>
      </rPr>
      <t>午餐</t>
    </r>
    <r>
      <rPr>
        <sz val="10"/>
        <rFont val="Arial"/>
        <family val="2"/>
      </rPr>
      <t>(COOP)</t>
    </r>
  </si>
  <si>
    <r>
      <t>晚餐</t>
    </r>
    <r>
      <rPr>
        <sz val="8"/>
        <rFont val="Arial"/>
        <family val="2"/>
      </rPr>
      <t>(Rest Stagerstubli)</t>
    </r>
    <r>
      <rPr>
        <sz val="8"/>
        <rFont val="華康新儷粗黑"/>
        <family val="2"/>
      </rPr>
      <t>芝士火鍋及咖哩飯</t>
    </r>
  </si>
  <si>
    <t>Murren</t>
  </si>
  <si>
    <t>Trummelbachfall</t>
  </si>
  <si>
    <r>
      <t>午餐</t>
    </r>
    <r>
      <rPr>
        <sz val="10"/>
        <rFont val="Arial"/>
        <family val="2"/>
      </rPr>
      <t>(Cup Noodle)</t>
    </r>
  </si>
  <si>
    <t>Hotel Sternen (2 nights)</t>
  </si>
  <si>
    <t>Jungfrau</t>
  </si>
  <si>
    <t>Wengen</t>
  </si>
  <si>
    <t>Luzern</t>
  </si>
  <si>
    <t>KS</t>
  </si>
  <si>
    <r>
      <t>午餐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火車站內</t>
    </r>
    <r>
      <rPr>
        <sz val="10"/>
        <rFont val="Arial"/>
        <family val="2"/>
      </rPr>
      <t xml:space="preserve"> Self service)</t>
    </r>
  </si>
  <si>
    <t>Tourist Hotel (1 night)</t>
  </si>
  <si>
    <t>St Moritz</t>
  </si>
  <si>
    <t>Maiefeld</t>
  </si>
  <si>
    <r>
      <t>午餐</t>
    </r>
    <r>
      <rPr>
        <sz val="10"/>
        <rFont val="Arial"/>
        <family val="2"/>
      </rPr>
      <t>(Asia Foodland)</t>
    </r>
  </si>
  <si>
    <t>Mango Juice</t>
  </si>
  <si>
    <t>瑞士Subtotal</t>
  </si>
  <si>
    <t>機場</t>
  </si>
  <si>
    <r>
      <t>晚餐</t>
    </r>
    <r>
      <rPr>
        <sz val="10"/>
        <rFont val="Arial"/>
        <family val="2"/>
      </rPr>
      <t>(Supermarket)</t>
    </r>
    <r>
      <rPr>
        <sz val="10"/>
        <rFont val="華康新儷粗黑"/>
        <family val="2"/>
      </rPr>
      <t>燒雞</t>
    </r>
  </si>
  <si>
    <r>
      <t>晚餐</t>
    </r>
    <r>
      <rPr>
        <sz val="10"/>
        <rFont val="Arial"/>
        <family val="2"/>
      </rPr>
      <t>+</t>
    </r>
    <r>
      <rPr>
        <sz val="10"/>
        <rFont val="華康新儷粗黑"/>
        <family val="2"/>
      </rPr>
      <t>宵夜</t>
    </r>
    <r>
      <rPr>
        <sz val="10"/>
        <rFont val="Arial"/>
        <family val="2"/>
      </rPr>
      <t>(COOP)</t>
    </r>
  </si>
  <si>
    <t>Heidi's House</t>
  </si>
  <si>
    <t>Victor's B &amp; B (1 night)</t>
  </si>
  <si>
    <r>
      <t>火車票來回</t>
    </r>
    <r>
      <rPr>
        <sz val="10"/>
        <rFont val="Arial"/>
        <family val="2"/>
      </rPr>
      <t>(Murren to Schithorn)</t>
    </r>
  </si>
  <si>
    <r>
      <t>手錶及刀</t>
    </r>
    <r>
      <rPr>
        <sz val="10"/>
        <rFont val="Arial"/>
        <family val="2"/>
      </rPr>
      <t>(Explorer)</t>
    </r>
  </si>
  <si>
    <r>
      <t>火車票來回</t>
    </r>
    <r>
      <rPr>
        <sz val="10"/>
        <rFont val="Arial"/>
        <family val="2"/>
      </rPr>
      <t>St Moritz &amp; Piz Nair</t>
    </r>
  </si>
  <si>
    <r>
      <t>朱古力</t>
    </r>
    <r>
      <rPr>
        <sz val="10"/>
        <rFont val="Arial"/>
        <family val="2"/>
      </rPr>
      <t>2</t>
    </r>
    <r>
      <rPr>
        <sz val="10"/>
        <rFont val="華康新儷粗黑"/>
        <family val="2"/>
      </rPr>
      <t>盒</t>
    </r>
  </si>
  <si>
    <r>
      <t>鐘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大</t>
    </r>
    <r>
      <rPr>
        <sz val="10"/>
        <rFont val="Arial"/>
        <family val="2"/>
      </rPr>
      <t>) 1</t>
    </r>
    <r>
      <rPr>
        <sz val="10"/>
        <rFont val="華康新儷粗黑"/>
        <family val="2"/>
      </rPr>
      <t>個</t>
    </r>
  </si>
  <si>
    <r>
      <t>鐘</t>
    </r>
    <r>
      <rPr>
        <sz val="10"/>
        <rFont val="Arial"/>
        <family val="2"/>
      </rPr>
      <t>(</t>
    </r>
    <r>
      <rPr>
        <sz val="10"/>
        <rFont val="華康新儷粗黑"/>
        <family val="2"/>
      </rPr>
      <t>小</t>
    </r>
    <r>
      <rPr>
        <sz val="10"/>
        <rFont val="Arial"/>
        <family val="2"/>
      </rPr>
      <t>) 2</t>
    </r>
    <r>
      <rPr>
        <sz val="10"/>
        <rFont val="華康新儷粗黑"/>
        <family val="2"/>
      </rPr>
      <t>個</t>
    </r>
  </si>
  <si>
    <r>
      <t>火車票來回</t>
    </r>
    <r>
      <rPr>
        <sz val="9"/>
        <rFont val="Arial"/>
        <family val="2"/>
      </rPr>
      <t>Jungfrau with Swiss Pass</t>
    </r>
  </si>
  <si>
    <t>Camping Schutzenbach TCS( 1 night)</t>
  </si>
  <si>
    <r>
      <t>船票</t>
    </r>
    <r>
      <rPr>
        <sz val="9"/>
        <rFont val="Arial"/>
        <family val="2"/>
      </rPr>
      <t xml:space="preserve"> Superparadise to Plati Yialos</t>
    </r>
  </si>
  <si>
    <t>Metro(Termini to Ottaviano-S.Pietro)</t>
  </si>
  <si>
    <t>Hotel Soggiorno Primavera(2 nights)</t>
  </si>
  <si>
    <t>Total</t>
  </si>
  <si>
    <r>
      <t xml:space="preserve">10. </t>
    </r>
    <r>
      <rPr>
        <sz val="12"/>
        <rFont val="華康新儷粗黑"/>
        <family val="2"/>
      </rPr>
      <t>意大利交通費</t>
    </r>
  </si>
  <si>
    <t>Santorini-Mill Houses(23-27/7)</t>
  </si>
  <si>
    <t>Lauterbrunnen- TCS (1-2/8)</t>
  </si>
  <si>
    <t>Lauterbrunnen- Hotel Sternen (2-4/8)</t>
  </si>
  <si>
    <t>14. 膳食</t>
  </si>
  <si>
    <t>Euro dollar</t>
  </si>
  <si>
    <t xml:space="preserve"> Souvenir</t>
  </si>
  <si>
    <t>15. Other Admission Fee</t>
  </si>
  <si>
    <t>Other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</si>
</sst>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.00"/>
    <numFmt numFmtId="188" formatCode="&quot;$&quot;#,##0.0;[Red]\-&quot;$&quot;#,##0.0"/>
    <numFmt numFmtId="189" formatCode="#,##0.00_);[Red]\(#,##0.00\)"/>
    <numFmt numFmtId="190" formatCode="0.00_);[Red]\(0.00\)"/>
    <numFmt numFmtId="191" formatCode="0.00_);\(0.00\)"/>
    <numFmt numFmtId="192" formatCode="#,##0.0_);[Red]\(#,##0.0\)"/>
    <numFmt numFmtId="193" formatCode="&quot;$&quot;#,##0.0_);[Red]\(&quot;$&quot;#,##0.0\)"/>
    <numFmt numFmtId="194" formatCode="&quot;$&quot;#,##0.000_);[Red]\(&quot;$&quot;#,##0.000\)"/>
    <numFmt numFmtId="195" formatCode="&quot;$&quot;#,##0.0000_);[Red]\(&quot;$&quot;#,##0.0000\)"/>
    <numFmt numFmtId="196" formatCode="0.0_);[Red]\(0.0\)"/>
    <numFmt numFmtId="197" formatCode="m&quot;月&quot;d&quot;日&quot;"/>
    <numFmt numFmtId="198" formatCode="mmm\-yyyy"/>
    <numFmt numFmtId="199" formatCode="0.00_ "/>
    <numFmt numFmtId="200" formatCode="0.0_ "/>
    <numFmt numFmtId="201" formatCode="0.000000_);[Red]\(0.000000\)"/>
    <numFmt numFmtId="202" formatCode="_-&quot;$&quot;* #,##0.000_-;\-&quot;$&quot;* #,##0.000_-;_-&quot;$&quot;* &quot;-&quot;???_-;_-@_-"/>
    <numFmt numFmtId="203" formatCode="_-&quot;$&quot;* #,##0.0000_-;\-&quot;$&quot;* #,##0.0000_-;_-&quot;$&quot;* &quot;-&quot;????_-;_-@_-"/>
  </numFmts>
  <fonts count="22">
    <font>
      <sz val="12"/>
      <name val="新細明體"/>
      <family val="0"/>
    </font>
    <font>
      <sz val="9"/>
      <name val="新細明體"/>
      <family val="1"/>
    </font>
    <font>
      <sz val="12"/>
      <name val="華康新儷粗黑"/>
      <family val="2"/>
    </font>
    <font>
      <sz val="14"/>
      <name val="華康新儷粗黑"/>
      <family val="2"/>
    </font>
    <font>
      <sz val="12"/>
      <name val="Abadi MT Condensed Light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sz val="12"/>
      <name val="Times New Roman"/>
      <family val="1"/>
    </font>
    <font>
      <sz val="11"/>
      <color indexed="8"/>
      <name val="華康新儷粗黑"/>
      <family val="2"/>
    </font>
    <font>
      <sz val="12"/>
      <name val="Abadi MT Condensed"/>
      <family val="2"/>
    </font>
    <font>
      <sz val="12"/>
      <color indexed="8"/>
      <name val="Arial"/>
      <family val="2"/>
    </font>
    <font>
      <sz val="10"/>
      <name val="新細明體"/>
      <family val="1"/>
    </font>
    <font>
      <sz val="10"/>
      <name val="華康新儷粗黑"/>
      <family val="2"/>
    </font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華康新儷粗黑"/>
      <family val="2"/>
    </font>
    <font>
      <sz val="8"/>
      <name val="Arial"/>
      <family val="2"/>
    </font>
    <font>
      <sz val="9"/>
      <name val="華康新儷粗黑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1" xfId="18" applyFont="1" applyBorder="1" applyAlignment="1">
      <alignment horizontal="center" vertical="top" wrapText="1"/>
    </xf>
    <xf numFmtId="44" fontId="2" fillId="0" borderId="2" xfId="18" applyFont="1" applyBorder="1" applyAlignment="1">
      <alignment vertical="top" wrapText="1"/>
    </xf>
    <xf numFmtId="44" fontId="2" fillId="0" borderId="3" xfId="18" applyFont="1" applyBorder="1" applyAlignment="1">
      <alignment vertical="top" wrapText="1"/>
    </xf>
    <xf numFmtId="44" fontId="2" fillId="0" borderId="2" xfId="18" applyFont="1" applyBorder="1" applyAlignment="1">
      <alignment horizontal="center" vertical="top" wrapText="1"/>
    </xf>
    <xf numFmtId="44" fontId="2" fillId="0" borderId="4" xfId="18" applyFont="1" applyBorder="1" applyAlignment="1">
      <alignment vertical="top" wrapText="1"/>
    </xf>
    <xf numFmtId="44" fontId="2" fillId="0" borderId="5" xfId="18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44" fontId="2" fillId="0" borderId="3" xfId="18" applyFont="1" applyBorder="1" applyAlignment="1">
      <alignment horizontal="justify" vertical="top" wrapText="1"/>
    </xf>
    <xf numFmtId="0" fontId="0" fillId="0" borderId="3" xfId="0" applyBorder="1" applyAlignment="1">
      <alignment/>
    </xf>
    <xf numFmtId="44" fontId="7" fillId="0" borderId="3" xfId="18" applyFont="1" applyBorder="1" applyAlignment="1">
      <alignment vertical="top" wrapText="1"/>
    </xf>
    <xf numFmtId="187" fontId="7" fillId="0" borderId="5" xfId="0" applyNumberFormat="1" applyFont="1" applyBorder="1" applyAlignment="1">
      <alignment vertical="top" wrapText="1"/>
    </xf>
    <xf numFmtId="187" fontId="2" fillId="0" borderId="2" xfId="18" applyNumberFormat="1" applyFont="1" applyBorder="1" applyAlignment="1">
      <alignment vertical="top" wrapText="1"/>
    </xf>
    <xf numFmtId="44" fontId="2" fillId="0" borderId="6" xfId="18" applyFont="1" applyBorder="1" applyAlignment="1">
      <alignment horizontal="justify" vertical="top" wrapText="1"/>
    </xf>
    <xf numFmtId="44" fontId="7" fillId="0" borderId="3" xfId="18" applyFont="1" applyFill="1" applyBorder="1" applyAlignment="1">
      <alignment vertical="top" wrapText="1"/>
    </xf>
    <xf numFmtId="44" fontId="2" fillId="0" borderId="2" xfId="18" applyFont="1" applyFill="1" applyBorder="1" applyAlignment="1">
      <alignment vertical="top" wrapText="1"/>
    </xf>
    <xf numFmtId="44" fontId="7" fillId="0" borderId="2" xfId="18" applyFont="1" applyFill="1" applyBorder="1" applyAlignment="1">
      <alignment vertical="top" wrapText="1"/>
    </xf>
    <xf numFmtId="44" fontId="7" fillId="0" borderId="0" xfId="18" applyFont="1" applyBorder="1" applyAlignment="1">
      <alignment vertical="top" wrapText="1"/>
    </xf>
    <xf numFmtId="44" fontId="7" fillId="0" borderId="0" xfId="18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44" fontId="7" fillId="0" borderId="0" xfId="18" applyFont="1" applyBorder="1" applyAlignment="1">
      <alignment/>
    </xf>
    <xf numFmtId="187" fontId="7" fillId="0" borderId="7" xfId="0" applyNumberFormat="1" applyFont="1" applyBorder="1" applyAlignment="1">
      <alignment vertical="top" wrapText="1"/>
    </xf>
    <xf numFmtId="44" fontId="11" fillId="0" borderId="2" xfId="18" applyFont="1" applyBorder="1" applyAlignment="1">
      <alignment vertical="top" wrapText="1"/>
    </xf>
    <xf numFmtId="6" fontId="7" fillId="0" borderId="3" xfId="18" applyNumberFormat="1" applyFont="1" applyBorder="1" applyAlignment="1">
      <alignment vertical="top" wrapText="1"/>
    </xf>
    <xf numFmtId="44" fontId="11" fillId="0" borderId="2" xfId="18" applyFont="1" applyBorder="1" applyAlignment="1">
      <alignment horizontal="left" vertical="top" wrapText="1"/>
    </xf>
    <xf numFmtId="44" fontId="11" fillId="0" borderId="2" xfId="18" applyFont="1" applyFill="1" applyBorder="1" applyAlignment="1">
      <alignment vertical="top" wrapText="1"/>
    </xf>
    <xf numFmtId="44" fontId="2" fillId="0" borderId="7" xfId="18" applyFont="1" applyBorder="1" applyAlignment="1">
      <alignment horizontal="center" vertical="top" wrapText="1"/>
    </xf>
    <xf numFmtId="44" fontId="7" fillId="0" borderId="2" xfId="18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44" fontId="10" fillId="0" borderId="3" xfId="2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6" fontId="2" fillId="0" borderId="2" xfId="18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44" fontId="2" fillId="0" borderId="3" xfId="18" applyFont="1" applyBorder="1" applyAlignment="1">
      <alignment horizontal="center" vertical="top" wrapText="1"/>
    </xf>
    <xf numFmtId="44" fontId="2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93" fontId="7" fillId="0" borderId="2" xfId="18" applyNumberFormat="1" applyFont="1" applyFill="1" applyBorder="1" applyAlignment="1">
      <alignment horizontal="center" vertical="top" wrapText="1"/>
    </xf>
    <xf numFmtId="193" fontId="12" fillId="0" borderId="2" xfId="0" applyNumberFormat="1" applyFont="1" applyBorder="1" applyAlignment="1">
      <alignment horizontal="center"/>
    </xf>
    <xf numFmtId="193" fontId="7" fillId="0" borderId="2" xfId="0" applyNumberFormat="1" applyFont="1" applyBorder="1" applyAlignment="1">
      <alignment horizontal="center"/>
    </xf>
    <xf numFmtId="193" fontId="7" fillId="0" borderId="2" xfId="18" applyNumberFormat="1" applyFont="1" applyBorder="1" applyAlignment="1">
      <alignment horizontal="center" vertical="top" wrapText="1"/>
    </xf>
    <xf numFmtId="193" fontId="7" fillId="0" borderId="3" xfId="18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187" fontId="2" fillId="0" borderId="7" xfId="0" applyNumberFormat="1" applyFont="1" applyBorder="1" applyAlignment="1">
      <alignment vertical="top" wrapText="1"/>
    </xf>
    <xf numFmtId="0" fontId="9" fillId="0" borderId="2" xfId="0" applyFont="1" applyBorder="1" applyAlignment="1">
      <alignment/>
    </xf>
    <xf numFmtId="44" fontId="7" fillId="0" borderId="3" xfId="18" applyFont="1" applyFill="1" applyBorder="1" applyAlignment="1">
      <alignment horizontal="center" vertical="top" wrapText="1"/>
    </xf>
    <xf numFmtId="187" fontId="7" fillId="0" borderId="2" xfId="0" applyNumberFormat="1" applyFont="1" applyBorder="1" applyAlignment="1">
      <alignment/>
    </xf>
    <xf numFmtId="0" fontId="0" fillId="0" borderId="0" xfId="0" applyAlignment="1">
      <alignment/>
    </xf>
    <xf numFmtId="196" fontId="13" fillId="0" borderId="0" xfId="0" applyNumberFormat="1" applyFont="1" applyAlignment="1">
      <alignment horizontal="center"/>
    </xf>
    <xf numFmtId="196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196" fontId="15" fillId="0" borderId="7" xfId="18" applyNumberFormat="1" applyFont="1" applyBorder="1" applyAlignment="1">
      <alignment vertical="top" wrapText="1"/>
    </xf>
    <xf numFmtId="44" fontId="14" fillId="0" borderId="7" xfId="18" applyFont="1" applyBorder="1" applyAlignment="1">
      <alignment horizontal="left" vertical="top" wrapText="1"/>
    </xf>
    <xf numFmtId="196" fontId="15" fillId="0" borderId="7" xfId="18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196" fontId="15" fillId="2" borderId="7" xfId="18" applyNumberFormat="1" applyFont="1" applyFill="1" applyBorder="1" applyAlignment="1">
      <alignment vertical="top" wrapText="1"/>
    </xf>
    <xf numFmtId="0" fontId="13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44" fontId="15" fillId="2" borderId="7" xfId="18" applyFont="1" applyFill="1" applyBorder="1" applyAlignment="1">
      <alignment horizontal="left" vertical="top"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2" borderId="7" xfId="0" applyFont="1" applyFill="1" applyBorder="1" applyAlignment="1">
      <alignment/>
    </xf>
    <xf numFmtId="16" fontId="15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44" fontId="15" fillId="0" borderId="7" xfId="18" applyFont="1" applyFill="1" applyBorder="1" applyAlignment="1">
      <alignment horizontal="left" vertical="top" wrapText="1"/>
    </xf>
    <xf numFmtId="16" fontId="15" fillId="2" borderId="7" xfId="0" applyNumberFormat="1" applyFont="1" applyFill="1" applyBorder="1" applyAlignment="1">
      <alignment/>
    </xf>
    <xf numFmtId="196" fontId="7" fillId="2" borderId="7" xfId="0" applyNumberFormat="1" applyFont="1" applyFill="1" applyBorder="1" applyAlignment="1">
      <alignment/>
    </xf>
    <xf numFmtId="196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7" xfId="0" applyFont="1" applyBorder="1" applyAlignment="1">
      <alignment/>
    </xf>
    <xf numFmtId="16" fontId="15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196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/>
    </xf>
    <xf numFmtId="16" fontId="15" fillId="0" borderId="8" xfId="0" applyNumberFormat="1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196" fontId="15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7" xfId="0" applyFont="1" applyFill="1" applyBorder="1" applyAlignment="1">
      <alignment/>
    </xf>
    <xf numFmtId="0" fontId="16" fillId="0" borderId="4" xfId="0" applyFont="1" applyBorder="1" applyAlignment="1">
      <alignment horizontal="left"/>
    </xf>
    <xf numFmtId="196" fontId="13" fillId="0" borderId="4" xfId="0" applyNumberFormat="1" applyFont="1" applyBorder="1" applyAlignment="1">
      <alignment horizontal="center"/>
    </xf>
    <xf numFmtId="196" fontId="13" fillId="0" borderId="8" xfId="0" applyNumberFormat="1" applyFont="1" applyBorder="1" applyAlignment="1">
      <alignment horizontal="center"/>
    </xf>
    <xf numFmtId="0" fontId="15" fillId="2" borderId="7" xfId="0" applyFont="1" applyFill="1" applyBorder="1" applyAlignment="1">
      <alignment/>
    </xf>
    <xf numFmtId="196" fontId="2" fillId="0" borderId="7" xfId="0" applyNumberFormat="1" applyFont="1" applyBorder="1" applyAlignment="1">
      <alignment horizontal="center"/>
    </xf>
    <xf numFmtId="0" fontId="14" fillId="0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96" fontId="15" fillId="3" borderId="7" xfId="0" applyNumberFormat="1" applyFont="1" applyFill="1" applyBorder="1" applyAlignment="1">
      <alignment horizontal="center"/>
    </xf>
    <xf numFmtId="16" fontId="15" fillId="4" borderId="7" xfId="0" applyNumberFormat="1" applyFont="1" applyFill="1" applyBorder="1" applyAlignment="1">
      <alignment/>
    </xf>
    <xf numFmtId="0" fontId="15" fillId="4" borderId="7" xfId="0" applyFont="1" applyFill="1" applyBorder="1" applyAlignment="1">
      <alignment/>
    </xf>
    <xf numFmtId="44" fontId="15" fillId="4" borderId="7" xfId="18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/>
    </xf>
    <xf numFmtId="199" fontId="7" fillId="4" borderId="7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8" xfId="0" applyFont="1" applyBorder="1" applyAlignment="1">
      <alignment horizontal="left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44" fontId="2" fillId="2" borderId="7" xfId="18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/>
    </xf>
    <xf numFmtId="190" fontId="15" fillId="0" borderId="7" xfId="0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7" fillId="4" borderId="7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16" fontId="15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13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14" fillId="0" borderId="7" xfId="0" applyFont="1" applyBorder="1" applyAlignment="1">
      <alignment horizontal="center"/>
    </xf>
    <xf numFmtId="200" fontId="15" fillId="0" borderId="7" xfId="0" applyNumberFormat="1" applyFont="1" applyBorder="1" applyAlignment="1">
      <alignment horizontal="center"/>
    </xf>
    <xf numFmtId="0" fontId="16" fillId="0" borderId="7" xfId="0" applyFont="1" applyFill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16" fontId="15" fillId="0" borderId="2" xfId="0" applyNumberFormat="1" applyFont="1" applyBorder="1" applyAlignment="1">
      <alignment/>
    </xf>
    <xf numFmtId="0" fontId="17" fillId="0" borderId="2" xfId="0" applyFont="1" applyBorder="1" applyAlignment="1">
      <alignment/>
    </xf>
    <xf numFmtId="0" fontId="9" fillId="0" borderId="8" xfId="0" applyFont="1" applyBorder="1" applyAlignment="1">
      <alignment/>
    </xf>
    <xf numFmtId="0" fontId="18" fillId="0" borderId="8" xfId="0" applyFont="1" applyBorder="1" applyAlignment="1">
      <alignment horizontal="left"/>
    </xf>
    <xf numFmtId="0" fontId="17" fillId="0" borderId="4" xfId="0" applyFont="1" applyBorder="1" applyAlignment="1">
      <alignment/>
    </xf>
    <xf numFmtId="0" fontId="16" fillId="0" borderId="8" xfId="0" applyFont="1" applyFill="1" applyBorder="1" applyAlignment="1">
      <alignment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196" fontId="15" fillId="0" borderId="2" xfId="0" applyNumberFormat="1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190" fontId="0" fillId="0" borderId="7" xfId="0" applyNumberFormat="1" applyBorder="1" applyAlignment="1">
      <alignment/>
    </xf>
    <xf numFmtId="44" fontId="2" fillId="0" borderId="9" xfId="18" applyFont="1" applyBorder="1" applyAlignment="1">
      <alignment vertical="top" wrapText="1"/>
    </xf>
    <xf numFmtId="44" fontId="2" fillId="0" borderId="2" xfId="18" applyFont="1" applyBorder="1" applyAlignment="1">
      <alignment vertical="top" wrapText="1"/>
    </xf>
    <xf numFmtId="44" fontId="2" fillId="0" borderId="4" xfId="18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6" fontId="7" fillId="4" borderId="7" xfId="0" applyNumberFormat="1" applyFont="1" applyFill="1" applyBorder="1" applyAlignment="1">
      <alignment/>
    </xf>
    <xf numFmtId="199" fontId="7" fillId="4" borderId="7" xfId="0" applyNumberFormat="1" applyFont="1" applyFill="1" applyBorder="1" applyAlignment="1">
      <alignment horizontal="center"/>
    </xf>
    <xf numFmtId="199" fontId="7" fillId="2" borderId="7" xfId="0" applyNumberFormat="1" applyFont="1" applyFill="1" applyBorder="1" applyAlignment="1">
      <alignment horizontal="center"/>
    </xf>
    <xf numFmtId="199" fontId="0" fillId="2" borderId="7" xfId="0" applyNumberFormat="1" applyFill="1" applyBorder="1" applyAlignment="1">
      <alignment horizontal="center"/>
    </xf>
    <xf numFmtId="196" fontId="0" fillId="2" borderId="7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9">
      <selection activeCell="A1" sqref="A1:E42"/>
    </sheetView>
  </sheetViews>
  <sheetFormatPr defaultColWidth="9.00390625" defaultRowHeight="16.5"/>
  <cols>
    <col min="1" max="1" width="37.50390625" style="0" customWidth="1"/>
    <col min="2" max="2" width="17.625" style="0" customWidth="1"/>
    <col min="3" max="3" width="17.50390625" style="39" customWidth="1"/>
    <col min="4" max="4" width="14.125" style="0" customWidth="1"/>
    <col min="5" max="5" width="7.50390625" style="0" customWidth="1"/>
  </cols>
  <sheetData>
    <row r="1" spans="1:5" ht="16.5">
      <c r="A1" s="1" t="s">
        <v>35</v>
      </c>
      <c r="B1" s="2"/>
      <c r="C1" s="1"/>
      <c r="D1" s="2"/>
      <c r="E1" s="2"/>
    </row>
    <row r="2" spans="1:5" ht="16.5">
      <c r="A2" s="1" t="s">
        <v>5</v>
      </c>
      <c r="B2" s="2"/>
      <c r="C2" s="1"/>
      <c r="D2" s="2"/>
      <c r="E2" s="2"/>
    </row>
    <row r="3" spans="1:5" ht="16.5">
      <c r="A3" s="29" t="s">
        <v>0</v>
      </c>
      <c r="B3" s="3" t="s">
        <v>3</v>
      </c>
      <c r="C3" s="3" t="s">
        <v>4</v>
      </c>
      <c r="D3" s="3" t="s">
        <v>3</v>
      </c>
      <c r="E3" s="3" t="s">
        <v>2</v>
      </c>
    </row>
    <row r="4" spans="1:5" ht="16.5">
      <c r="A4" s="4"/>
      <c r="B4" s="5"/>
      <c r="C4" s="31"/>
      <c r="D4" s="16"/>
      <c r="E4" s="151"/>
    </row>
    <row r="5" spans="1:5" ht="20.25" customHeight="1">
      <c r="A5" s="25" t="s">
        <v>6</v>
      </c>
      <c r="B5" s="26">
        <v>6610</v>
      </c>
      <c r="C5" s="32"/>
      <c r="D5" s="11">
        <f>B5*2</f>
        <v>13220</v>
      </c>
      <c r="E5" s="152"/>
    </row>
    <row r="6" spans="1:5" ht="20.25" customHeight="1">
      <c r="A6" s="25" t="s">
        <v>9</v>
      </c>
      <c r="B6" s="13"/>
      <c r="C6" s="32"/>
      <c r="D6" s="11"/>
      <c r="E6" s="152"/>
    </row>
    <row r="7" spans="1:5" ht="16.5">
      <c r="A7" s="27" t="s">
        <v>7</v>
      </c>
      <c r="B7" s="13">
        <v>120</v>
      </c>
      <c r="C7" s="32"/>
      <c r="D7" s="11">
        <f aca="true" t="shared" si="0" ref="D7:D17">B7*2</f>
        <v>240</v>
      </c>
      <c r="E7" s="152"/>
    </row>
    <row r="8" spans="1:5" ht="16.5">
      <c r="A8" s="27" t="s">
        <v>8</v>
      </c>
      <c r="B8" s="13">
        <v>238</v>
      </c>
      <c r="C8" s="32"/>
      <c r="D8" s="11">
        <f t="shared" si="0"/>
        <v>476</v>
      </c>
      <c r="E8" s="152"/>
    </row>
    <row r="9" spans="1:5" ht="16.5">
      <c r="A9" s="27" t="s">
        <v>18</v>
      </c>
      <c r="B9" s="13">
        <v>221</v>
      </c>
      <c r="C9" s="32"/>
      <c r="D9" s="11">
        <f t="shared" si="0"/>
        <v>442</v>
      </c>
      <c r="E9" s="152"/>
    </row>
    <row r="10" spans="1:5" ht="20.25" customHeight="1">
      <c r="A10" s="28" t="s">
        <v>10</v>
      </c>
      <c r="B10" s="17">
        <v>104</v>
      </c>
      <c r="C10" s="32"/>
      <c r="D10" s="11">
        <f t="shared" si="0"/>
        <v>208</v>
      </c>
      <c r="E10" s="152"/>
    </row>
    <row r="11" spans="1:5" ht="16.5">
      <c r="A11" s="28" t="s">
        <v>11</v>
      </c>
      <c r="B11" s="17">
        <v>33</v>
      </c>
      <c r="C11" s="33"/>
      <c r="D11" s="11">
        <f t="shared" si="0"/>
        <v>66</v>
      </c>
      <c r="E11" s="152"/>
    </row>
    <row r="12" spans="1:5" ht="16.5">
      <c r="A12" s="25" t="s">
        <v>12</v>
      </c>
      <c r="B12" s="17">
        <v>1120</v>
      </c>
      <c r="C12" s="34"/>
      <c r="D12" s="11">
        <f t="shared" si="0"/>
        <v>2240</v>
      </c>
      <c r="E12" s="152"/>
    </row>
    <row r="13" spans="1:5" ht="16.5">
      <c r="A13" s="25" t="s">
        <v>13</v>
      </c>
      <c r="B13" s="21">
        <v>1542</v>
      </c>
      <c r="C13" s="6"/>
      <c r="D13" s="11">
        <f t="shared" si="0"/>
        <v>3084</v>
      </c>
      <c r="E13" s="152"/>
    </row>
    <row r="14" spans="1:5" ht="16.5">
      <c r="A14" s="25" t="s">
        <v>14</v>
      </c>
      <c r="B14" s="20">
        <v>216</v>
      </c>
      <c r="C14" s="35"/>
      <c r="D14" s="11">
        <f t="shared" si="0"/>
        <v>432</v>
      </c>
      <c r="E14" s="152"/>
    </row>
    <row r="15" spans="1:5" ht="16.5">
      <c r="A15" s="25" t="s">
        <v>15</v>
      </c>
      <c r="B15" s="20">
        <v>1000</v>
      </c>
      <c r="C15" s="31"/>
      <c r="D15" s="11">
        <f t="shared" si="0"/>
        <v>2000</v>
      </c>
      <c r="E15" s="152"/>
    </row>
    <row r="16" spans="1:5" ht="16.5">
      <c r="A16" s="25" t="s">
        <v>16</v>
      </c>
      <c r="B16" s="23">
        <v>1000</v>
      </c>
      <c r="C16" s="36"/>
      <c r="D16" s="11">
        <f t="shared" si="0"/>
        <v>2000</v>
      </c>
      <c r="E16" s="152"/>
    </row>
    <row r="17" spans="1:5" ht="16.5">
      <c r="A17" s="25" t="s">
        <v>17</v>
      </c>
      <c r="B17" s="21">
        <v>1000</v>
      </c>
      <c r="C17" s="6"/>
      <c r="D17" s="11">
        <f t="shared" si="0"/>
        <v>2000</v>
      </c>
      <c r="E17" s="152"/>
    </row>
    <row r="18" spans="1:5" ht="16.5">
      <c r="A18" s="25" t="s">
        <v>30</v>
      </c>
      <c r="B18" s="23"/>
      <c r="C18" s="6"/>
      <c r="D18" s="5">
        <f>SUM(D19:D29)</f>
        <v>12485.026</v>
      </c>
      <c r="E18" s="152"/>
    </row>
    <row r="19" spans="1:5" ht="16.5">
      <c r="A19" s="30" t="s">
        <v>19</v>
      </c>
      <c r="B19" s="21"/>
      <c r="C19" s="40">
        <v>64</v>
      </c>
      <c r="D19" s="13">
        <f>C19*9.688*2</f>
        <v>1240.064</v>
      </c>
      <c r="E19" s="152"/>
    </row>
    <row r="20" spans="1:5" ht="16.5">
      <c r="A20" s="30" t="s">
        <v>20</v>
      </c>
      <c r="B20" s="23"/>
      <c r="C20" s="40">
        <v>75</v>
      </c>
      <c r="D20" s="13">
        <f>C20*9.688*2</f>
        <v>1453.2</v>
      </c>
      <c r="E20" s="152"/>
    </row>
    <row r="21" spans="1:5" ht="16.5">
      <c r="A21" s="30" t="s">
        <v>21</v>
      </c>
      <c r="B21" s="21"/>
      <c r="C21" s="41">
        <v>103.5</v>
      </c>
      <c r="D21" s="13">
        <f>C21*9.688*2</f>
        <v>2005.4160000000002</v>
      </c>
      <c r="E21" s="152"/>
    </row>
    <row r="22" spans="1:5" ht="16.5">
      <c r="A22" s="30" t="s">
        <v>22</v>
      </c>
      <c r="B22" s="22"/>
      <c r="C22" s="40">
        <v>70</v>
      </c>
      <c r="D22" s="13">
        <f>C22*9.688</f>
        <v>678.1600000000001</v>
      </c>
      <c r="E22" s="152"/>
    </row>
    <row r="23" spans="1:5" ht="16.5">
      <c r="A23" s="30" t="s">
        <v>23</v>
      </c>
      <c r="B23" s="12"/>
      <c r="C23" s="40">
        <v>70</v>
      </c>
      <c r="D23" s="13">
        <f>C23*9.6</f>
        <v>672</v>
      </c>
      <c r="E23" s="152"/>
    </row>
    <row r="24" spans="1:5" ht="16.5">
      <c r="A24" s="30" t="s">
        <v>24</v>
      </c>
      <c r="B24" s="12"/>
      <c r="C24" s="42">
        <v>75</v>
      </c>
      <c r="D24" s="13">
        <f>C24*9.688*2</f>
        <v>1453.2</v>
      </c>
      <c r="E24" s="152"/>
    </row>
    <row r="25" spans="1:5" ht="16.5">
      <c r="A25" s="30" t="s">
        <v>25</v>
      </c>
      <c r="B25" s="12"/>
      <c r="C25" s="43">
        <v>66</v>
      </c>
      <c r="D25" s="13">
        <f>C25*9.688*2</f>
        <v>1278.816</v>
      </c>
      <c r="E25" s="152"/>
    </row>
    <row r="26" spans="1:5" ht="16.5">
      <c r="A26" s="30" t="s">
        <v>26</v>
      </c>
      <c r="B26" s="10"/>
      <c r="C26" s="42">
        <v>84</v>
      </c>
      <c r="D26" s="13">
        <f>C26*9.688</f>
        <v>813.792</v>
      </c>
      <c r="E26" s="152"/>
    </row>
    <row r="27" spans="1:5" ht="16.5">
      <c r="A27" s="19" t="s">
        <v>27</v>
      </c>
      <c r="B27" s="36" t="s">
        <v>31</v>
      </c>
      <c r="C27" s="42">
        <v>64</v>
      </c>
      <c r="D27" s="13">
        <f>C27*6.3715*3</f>
        <v>1223.328</v>
      </c>
      <c r="E27" s="152"/>
    </row>
    <row r="28" spans="1:5" ht="16.5">
      <c r="A28" s="19" t="s">
        <v>28</v>
      </c>
      <c r="B28" s="48" t="s">
        <v>31</v>
      </c>
      <c r="C28" s="40">
        <v>140</v>
      </c>
      <c r="D28" s="13">
        <f>C28*6.3715*1</f>
        <v>892.01</v>
      </c>
      <c r="E28" s="152"/>
    </row>
    <row r="29" spans="1:5" ht="16.5">
      <c r="A29" s="19" t="s">
        <v>29</v>
      </c>
      <c r="B29" s="17"/>
      <c r="C29" s="44">
        <v>80</v>
      </c>
      <c r="D29" s="13">
        <f>C29*9.688</f>
        <v>775.0400000000001</v>
      </c>
      <c r="E29" s="152"/>
    </row>
    <row r="30" spans="1:5" ht="16.5">
      <c r="A30" s="10"/>
      <c r="B30" s="19"/>
      <c r="C30" s="37"/>
      <c r="D30" s="13"/>
      <c r="E30" s="152"/>
    </row>
    <row r="31" spans="1:5" ht="16.5">
      <c r="A31" s="45" t="s">
        <v>32</v>
      </c>
      <c r="B31" s="18">
        <v>6000</v>
      </c>
      <c r="C31" s="37"/>
      <c r="D31" s="5">
        <v>6000</v>
      </c>
      <c r="E31" s="152"/>
    </row>
    <row r="32" spans="1:5" ht="16.5">
      <c r="A32" s="4"/>
      <c r="B32" s="4"/>
      <c r="C32" s="31"/>
      <c r="D32" s="13"/>
      <c r="E32" s="152"/>
    </row>
    <row r="33" spans="1:5" ht="16.5">
      <c r="A33" s="47" t="s">
        <v>33</v>
      </c>
      <c r="B33" s="49">
        <v>2000</v>
      </c>
      <c r="C33" s="33"/>
      <c r="D33" s="5">
        <v>2000</v>
      </c>
      <c r="E33" s="152"/>
    </row>
    <row r="34" spans="1:5" ht="16.5">
      <c r="A34" s="4"/>
      <c r="B34" s="5"/>
      <c r="C34" s="6"/>
      <c r="D34" s="17"/>
      <c r="E34" s="152"/>
    </row>
    <row r="35" spans="1:5" ht="16.5">
      <c r="A35" s="15"/>
      <c r="B35" s="5"/>
      <c r="C35" s="37"/>
      <c r="D35" s="17"/>
      <c r="E35" s="152"/>
    </row>
    <row r="36" spans="1:5" ht="16.5">
      <c r="A36" s="4"/>
      <c r="B36" s="5"/>
      <c r="C36" s="37"/>
      <c r="D36" s="17"/>
      <c r="E36" s="152"/>
    </row>
    <row r="37" spans="1:5" ht="16.5">
      <c r="A37" s="4"/>
      <c r="B37" s="5"/>
      <c r="C37" s="37"/>
      <c r="D37" s="17"/>
      <c r="E37" s="152"/>
    </row>
    <row r="38" spans="1:5" ht="16.5">
      <c r="A38" s="4"/>
      <c r="B38" s="5"/>
      <c r="C38" s="37"/>
      <c r="D38" s="17"/>
      <c r="E38" s="152"/>
    </row>
    <row r="39" spans="1:5" ht="16.5">
      <c r="A39" s="4"/>
      <c r="B39" s="5"/>
      <c r="C39" s="37"/>
      <c r="D39" s="17"/>
      <c r="E39" s="152"/>
    </row>
    <row r="40" spans="1:5" ht="16.5">
      <c r="A40" s="4"/>
      <c r="B40" s="5"/>
      <c r="C40" s="37"/>
      <c r="D40" s="17"/>
      <c r="E40" s="152"/>
    </row>
    <row r="41" spans="1:5" ht="16.5">
      <c r="A41" s="7"/>
      <c r="B41" s="8"/>
      <c r="C41" s="37"/>
      <c r="D41" s="17"/>
      <c r="E41" s="153"/>
    </row>
    <row r="42" spans="1:5" ht="18.75">
      <c r="A42" s="9" t="s">
        <v>1</v>
      </c>
      <c r="B42" s="14">
        <f>SUM(B5:B25)</f>
        <v>13204</v>
      </c>
      <c r="C42" s="38"/>
      <c r="D42" s="46">
        <f>SUM(D1:D18)+SUM(D30:D40)</f>
        <v>46893.026</v>
      </c>
      <c r="E42" s="24"/>
    </row>
  </sheetData>
  <mergeCells count="1">
    <mergeCell ref="E4:E41"/>
  </mergeCells>
  <printOptions/>
  <pageMargins left="0.4330708661417323" right="0.25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28">
      <selection activeCell="L152" sqref="L152"/>
    </sheetView>
  </sheetViews>
  <sheetFormatPr defaultColWidth="9.00390625" defaultRowHeight="16.5"/>
  <cols>
    <col min="1" max="1" width="6.125" style="50" customWidth="1"/>
    <col min="2" max="2" width="7.875" style="50" customWidth="1"/>
    <col min="3" max="3" width="26.625" style="58" customWidth="1"/>
    <col min="4" max="4" width="5.625" style="0" customWidth="1"/>
    <col min="5" max="5" width="6.625" style="39" customWidth="1"/>
    <col min="6" max="6" width="8.125" style="51" customWidth="1"/>
    <col min="7" max="9" width="6.625" style="39" customWidth="1"/>
    <col min="10" max="10" width="5.875" style="39" customWidth="1"/>
    <col min="11" max="11" width="13.00390625" style="0" customWidth="1"/>
  </cols>
  <sheetData>
    <row r="1" spans="1:5" ht="16.5">
      <c r="A1" s="154" t="s">
        <v>82</v>
      </c>
      <c r="B1" s="154"/>
      <c r="C1" s="155" t="s">
        <v>34</v>
      </c>
      <c r="D1" s="155"/>
      <c r="E1" s="155"/>
    </row>
    <row r="2" spans="1:11" ht="13.5" customHeight="1">
      <c r="A2" s="64" t="s">
        <v>36</v>
      </c>
      <c r="B2" s="65" t="s">
        <v>37</v>
      </c>
      <c r="C2" s="66" t="s">
        <v>48</v>
      </c>
      <c r="D2" s="66" t="s">
        <v>38</v>
      </c>
      <c r="E2" s="66" t="s">
        <v>39</v>
      </c>
      <c r="F2" s="102" t="s">
        <v>40</v>
      </c>
      <c r="G2" s="66" t="s">
        <v>41</v>
      </c>
      <c r="H2" s="66" t="s">
        <v>49</v>
      </c>
      <c r="I2" s="66" t="s">
        <v>50</v>
      </c>
      <c r="J2" s="66" t="s">
        <v>51</v>
      </c>
      <c r="K2" s="66" t="s">
        <v>43</v>
      </c>
    </row>
    <row r="3" spans="1:11" ht="14.25" customHeight="1">
      <c r="A3" s="69">
        <v>38186</v>
      </c>
      <c r="B3" s="67" t="s">
        <v>42</v>
      </c>
      <c r="C3" s="56" t="s">
        <v>61</v>
      </c>
      <c r="D3" s="72"/>
      <c r="E3" s="73"/>
      <c r="F3" s="55">
        <v>6610</v>
      </c>
      <c r="G3" s="73"/>
      <c r="H3" s="73"/>
      <c r="I3" s="73"/>
      <c r="J3" s="73"/>
      <c r="K3" s="74"/>
    </row>
    <row r="4" spans="1:11" ht="14.25" customHeight="1">
      <c r="A4" s="69">
        <v>38186</v>
      </c>
      <c r="B4" s="67" t="s">
        <v>42</v>
      </c>
      <c r="C4" s="56" t="s">
        <v>62</v>
      </c>
      <c r="D4" s="72"/>
      <c r="E4" s="73"/>
      <c r="F4" s="55">
        <v>6610</v>
      </c>
      <c r="G4" s="73"/>
      <c r="H4" s="73"/>
      <c r="I4" s="73"/>
      <c r="J4" s="73"/>
      <c r="K4" s="74"/>
    </row>
    <row r="5" spans="1:11" ht="14.25" customHeight="1">
      <c r="A5" s="69">
        <v>38186</v>
      </c>
      <c r="B5" s="67" t="s">
        <v>42</v>
      </c>
      <c r="C5" s="56" t="s">
        <v>63</v>
      </c>
      <c r="D5" s="72"/>
      <c r="E5" s="73"/>
      <c r="F5" s="55">
        <v>240</v>
      </c>
      <c r="G5" s="73"/>
      <c r="H5" s="73"/>
      <c r="I5" s="73"/>
      <c r="J5" s="73"/>
      <c r="K5" s="74"/>
    </row>
    <row r="6" spans="1:11" ht="14.25" customHeight="1">
      <c r="A6" s="69">
        <v>38186</v>
      </c>
      <c r="B6" s="67" t="s">
        <v>42</v>
      </c>
      <c r="C6" s="56" t="s">
        <v>64</v>
      </c>
      <c r="D6" s="72"/>
      <c r="E6" s="73"/>
      <c r="F6" s="55">
        <v>476</v>
      </c>
      <c r="G6" s="73"/>
      <c r="H6" s="73"/>
      <c r="I6" s="73"/>
      <c r="J6" s="73"/>
      <c r="K6" s="74"/>
    </row>
    <row r="7" spans="1:11" ht="14.25" customHeight="1">
      <c r="A7" s="69">
        <v>38186</v>
      </c>
      <c r="B7" s="67" t="s">
        <v>42</v>
      </c>
      <c r="C7" s="56" t="s">
        <v>52</v>
      </c>
      <c r="D7" s="72"/>
      <c r="E7" s="73"/>
      <c r="F7" s="55">
        <v>442</v>
      </c>
      <c r="G7" s="73"/>
      <c r="H7" s="73"/>
      <c r="I7" s="73"/>
      <c r="J7" s="73"/>
      <c r="K7" s="74"/>
    </row>
    <row r="8" spans="1:11" ht="14.25" customHeight="1">
      <c r="A8" s="69">
        <v>38186</v>
      </c>
      <c r="B8" s="67" t="s">
        <v>42</v>
      </c>
      <c r="C8" s="75" t="s">
        <v>53</v>
      </c>
      <c r="D8" s="72"/>
      <c r="E8" s="73"/>
      <c r="F8" s="57">
        <v>208</v>
      </c>
      <c r="G8" s="73"/>
      <c r="H8" s="73"/>
      <c r="I8" s="73"/>
      <c r="J8" s="73"/>
      <c r="K8" s="74"/>
    </row>
    <row r="9" spans="1:11" ht="14.25" customHeight="1">
      <c r="A9" s="69">
        <v>38186</v>
      </c>
      <c r="B9" s="67" t="s">
        <v>42</v>
      </c>
      <c r="C9" s="75" t="s">
        <v>54</v>
      </c>
      <c r="D9" s="72"/>
      <c r="E9" s="73"/>
      <c r="F9" s="57">
        <v>66</v>
      </c>
      <c r="G9" s="73"/>
      <c r="H9" s="73"/>
      <c r="I9" s="73"/>
      <c r="J9" s="73"/>
      <c r="K9" s="74"/>
    </row>
    <row r="10" spans="1:11" ht="14.25" customHeight="1">
      <c r="A10" s="69">
        <v>38186</v>
      </c>
      <c r="B10" s="67" t="s">
        <v>42</v>
      </c>
      <c r="C10" s="56" t="s">
        <v>65</v>
      </c>
      <c r="D10" s="72"/>
      <c r="E10" s="73"/>
      <c r="F10" s="57">
        <v>2240</v>
      </c>
      <c r="G10" s="73"/>
      <c r="H10" s="73"/>
      <c r="I10" s="73"/>
      <c r="J10" s="73"/>
      <c r="K10" s="74"/>
    </row>
    <row r="11" spans="1:11" ht="14.25" customHeight="1">
      <c r="A11" s="69">
        <v>38186</v>
      </c>
      <c r="B11" s="67" t="s">
        <v>42</v>
      </c>
      <c r="C11" s="56" t="s">
        <v>55</v>
      </c>
      <c r="D11" s="72"/>
      <c r="E11" s="73"/>
      <c r="F11" s="57">
        <v>3084</v>
      </c>
      <c r="G11" s="73"/>
      <c r="H11" s="73"/>
      <c r="I11" s="73"/>
      <c r="J11" s="73"/>
      <c r="K11" s="74"/>
    </row>
    <row r="12" spans="1:11" ht="14.25" customHeight="1">
      <c r="A12" s="69">
        <v>38186</v>
      </c>
      <c r="B12" s="67" t="s">
        <v>42</v>
      </c>
      <c r="C12" s="56" t="s">
        <v>56</v>
      </c>
      <c r="D12" s="55">
        <v>432</v>
      </c>
      <c r="E12" s="73"/>
      <c r="F12" s="55"/>
      <c r="G12" s="73"/>
      <c r="H12" s="73"/>
      <c r="I12" s="73"/>
      <c r="J12" s="73"/>
      <c r="K12" s="74"/>
    </row>
    <row r="13" spans="1:11" ht="14.25" customHeight="1">
      <c r="A13" s="76"/>
      <c r="B13" s="68" t="s">
        <v>42</v>
      </c>
      <c r="C13" s="63" t="s">
        <v>57</v>
      </c>
      <c r="D13" s="60">
        <f>SUM(D3:D12)</f>
        <v>432</v>
      </c>
      <c r="E13" s="60">
        <f aca="true" t="shared" si="0" ref="E13:J13">SUM(E3:E12)</f>
        <v>0</v>
      </c>
      <c r="F13" s="60">
        <f t="shared" si="0"/>
        <v>19976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77">
        <f>SUM(D13:J13)</f>
        <v>20408</v>
      </c>
    </row>
    <row r="14" spans="1:11" ht="14.25" customHeight="1">
      <c r="A14" s="69">
        <v>38187</v>
      </c>
      <c r="B14" s="67" t="s">
        <v>44</v>
      </c>
      <c r="C14" s="59" t="s">
        <v>66</v>
      </c>
      <c r="D14" s="72"/>
      <c r="E14" s="73"/>
      <c r="F14" s="78">
        <v>5.8</v>
      </c>
      <c r="G14" s="73"/>
      <c r="H14" s="73"/>
      <c r="I14" s="73"/>
      <c r="J14" s="73"/>
      <c r="K14" s="72"/>
    </row>
    <row r="15" spans="1:11" ht="14.25" customHeight="1">
      <c r="A15" s="69">
        <v>38187</v>
      </c>
      <c r="B15" s="67" t="s">
        <v>44</v>
      </c>
      <c r="C15" s="59" t="s">
        <v>67</v>
      </c>
      <c r="D15" s="72"/>
      <c r="E15" s="73"/>
      <c r="F15" s="78"/>
      <c r="G15" s="73">
        <v>1</v>
      </c>
      <c r="H15" s="73"/>
      <c r="I15" s="73"/>
      <c r="J15" s="73"/>
      <c r="K15" s="72"/>
    </row>
    <row r="16" spans="1:11" ht="14.25" customHeight="1">
      <c r="A16" s="69">
        <v>38187</v>
      </c>
      <c r="B16" s="67" t="s">
        <v>44</v>
      </c>
      <c r="C16" s="79" t="s">
        <v>58</v>
      </c>
      <c r="D16" s="72"/>
      <c r="E16" s="73"/>
      <c r="F16" s="78"/>
      <c r="G16" s="73"/>
      <c r="H16" s="73"/>
      <c r="I16" s="73">
        <v>24</v>
      </c>
      <c r="J16" s="73"/>
      <c r="K16" s="72"/>
    </row>
    <row r="17" spans="1:11" ht="14.25" customHeight="1">
      <c r="A17" s="69">
        <v>38187</v>
      </c>
      <c r="B17" s="67" t="s">
        <v>44</v>
      </c>
      <c r="C17" s="79" t="s">
        <v>68</v>
      </c>
      <c r="D17" s="72"/>
      <c r="E17" s="73"/>
      <c r="F17" s="78"/>
      <c r="G17" s="73"/>
      <c r="H17" s="118">
        <v>24</v>
      </c>
      <c r="I17" s="73"/>
      <c r="J17" s="73"/>
      <c r="K17" s="72"/>
    </row>
    <row r="18" spans="1:11" ht="14.25" customHeight="1" thickBot="1">
      <c r="A18" s="90">
        <v>38187</v>
      </c>
      <c r="B18" s="91" t="s">
        <v>44</v>
      </c>
      <c r="C18" s="92" t="s">
        <v>69</v>
      </c>
      <c r="D18" s="93"/>
      <c r="E18" s="94"/>
      <c r="F18" s="95"/>
      <c r="G18" s="94">
        <v>10</v>
      </c>
      <c r="H18" s="94"/>
      <c r="I18" s="94"/>
      <c r="J18" s="94"/>
      <c r="K18" s="93"/>
    </row>
    <row r="19" spans="1:11" ht="14.25" customHeight="1">
      <c r="A19" s="82">
        <v>38188</v>
      </c>
      <c r="B19" s="83" t="s">
        <v>44</v>
      </c>
      <c r="C19" s="84" t="s">
        <v>70</v>
      </c>
      <c r="D19" s="85"/>
      <c r="E19" s="86"/>
      <c r="F19" s="87">
        <v>74</v>
      </c>
      <c r="G19" s="86"/>
      <c r="H19" s="86"/>
      <c r="I19" s="86"/>
      <c r="J19" s="86"/>
      <c r="K19" s="85"/>
    </row>
    <row r="20" spans="1:11" ht="14.25" customHeight="1">
      <c r="A20" s="69">
        <v>38188</v>
      </c>
      <c r="B20" s="67" t="s">
        <v>44</v>
      </c>
      <c r="C20" s="59" t="s">
        <v>71</v>
      </c>
      <c r="D20" s="72"/>
      <c r="E20" s="73"/>
      <c r="F20" s="78">
        <v>24</v>
      </c>
      <c r="G20" s="73"/>
      <c r="H20" s="73"/>
      <c r="I20" s="73"/>
      <c r="J20" s="73"/>
      <c r="K20" s="72"/>
    </row>
    <row r="21" spans="1:11" ht="14.25" customHeight="1">
      <c r="A21" s="69">
        <v>38188</v>
      </c>
      <c r="B21" s="67" t="s">
        <v>46</v>
      </c>
      <c r="C21" s="59" t="s">
        <v>72</v>
      </c>
      <c r="D21" s="72"/>
      <c r="E21" s="73"/>
      <c r="F21" s="78">
        <v>1.8</v>
      </c>
      <c r="G21" s="73"/>
      <c r="H21" s="73"/>
      <c r="I21" s="73"/>
      <c r="J21" s="73"/>
      <c r="K21" s="72"/>
    </row>
    <row r="22" spans="1:11" ht="14.25" customHeight="1">
      <c r="A22" s="69">
        <v>38188</v>
      </c>
      <c r="B22" s="67" t="s">
        <v>46</v>
      </c>
      <c r="C22" s="59" t="s">
        <v>45</v>
      </c>
      <c r="D22" s="72"/>
      <c r="E22" s="73"/>
      <c r="F22" s="78"/>
      <c r="G22" s="73">
        <v>10</v>
      </c>
      <c r="H22" s="73"/>
      <c r="I22" s="73"/>
      <c r="J22" s="73"/>
      <c r="K22" s="72"/>
    </row>
    <row r="23" spans="1:11" ht="14.25" customHeight="1">
      <c r="A23" s="69">
        <v>38188</v>
      </c>
      <c r="B23" s="67" t="s">
        <v>46</v>
      </c>
      <c r="C23" s="79" t="s">
        <v>59</v>
      </c>
      <c r="D23" s="72"/>
      <c r="E23" s="73"/>
      <c r="F23" s="78"/>
      <c r="G23" s="73"/>
      <c r="H23" s="73"/>
      <c r="I23" s="73">
        <v>12</v>
      </c>
      <c r="J23" s="73"/>
      <c r="K23" s="72"/>
    </row>
    <row r="24" spans="1:11" ht="14.25" customHeight="1">
      <c r="A24" s="69">
        <v>38188</v>
      </c>
      <c r="B24" s="67" t="s">
        <v>46</v>
      </c>
      <c r="C24" s="59" t="s">
        <v>73</v>
      </c>
      <c r="D24" s="72"/>
      <c r="E24" s="73"/>
      <c r="F24" s="78">
        <v>1.8</v>
      </c>
      <c r="G24" s="73"/>
      <c r="H24" s="73"/>
      <c r="I24" s="73"/>
      <c r="J24" s="73"/>
      <c r="K24" s="72"/>
    </row>
    <row r="25" spans="1:11" ht="14.25" customHeight="1">
      <c r="A25" s="69">
        <v>38188</v>
      </c>
      <c r="B25" s="67" t="s">
        <v>46</v>
      </c>
      <c r="C25" s="59" t="s">
        <v>74</v>
      </c>
      <c r="D25" s="72"/>
      <c r="E25" s="73"/>
      <c r="F25" s="78">
        <v>24</v>
      </c>
      <c r="G25" s="73"/>
      <c r="H25" s="73"/>
      <c r="I25" s="73"/>
      <c r="J25" s="73"/>
      <c r="K25" s="72"/>
    </row>
    <row r="26" spans="1:11" ht="14.25" customHeight="1">
      <c r="A26" s="69">
        <v>38188</v>
      </c>
      <c r="B26" s="67" t="s">
        <v>46</v>
      </c>
      <c r="C26" s="59" t="s">
        <v>47</v>
      </c>
      <c r="D26" s="72"/>
      <c r="E26" s="73"/>
      <c r="F26" s="78"/>
      <c r="G26" s="73">
        <v>16</v>
      </c>
      <c r="H26" s="73"/>
      <c r="I26" s="73"/>
      <c r="J26" s="73"/>
      <c r="K26" s="72"/>
    </row>
    <row r="27" spans="1:11" ht="14.25" customHeight="1">
      <c r="A27" s="69">
        <v>38188</v>
      </c>
      <c r="B27" s="67" t="s">
        <v>46</v>
      </c>
      <c r="C27" s="59" t="s">
        <v>67</v>
      </c>
      <c r="D27" s="72"/>
      <c r="E27" s="73"/>
      <c r="F27" s="78"/>
      <c r="G27" s="73">
        <v>0.9</v>
      </c>
      <c r="H27" s="73"/>
      <c r="I27" s="73"/>
      <c r="J27" s="73"/>
      <c r="K27" s="72"/>
    </row>
    <row r="28" spans="1:11" ht="14.25" customHeight="1">
      <c r="A28" s="69">
        <v>38188</v>
      </c>
      <c r="B28" s="67" t="s">
        <v>46</v>
      </c>
      <c r="C28" s="59" t="s">
        <v>75</v>
      </c>
      <c r="D28" s="72"/>
      <c r="E28" s="73"/>
      <c r="F28" s="78"/>
      <c r="G28" s="73"/>
      <c r="H28" s="73">
        <v>39.9</v>
      </c>
      <c r="I28" s="73"/>
      <c r="J28" s="73"/>
      <c r="K28" s="72"/>
    </row>
    <row r="29" spans="1:11" ht="14.25" customHeight="1">
      <c r="A29" s="69">
        <v>38188</v>
      </c>
      <c r="B29" s="67" t="s">
        <v>44</v>
      </c>
      <c r="C29" s="59" t="s">
        <v>76</v>
      </c>
      <c r="D29" s="72"/>
      <c r="E29" s="73"/>
      <c r="F29" s="78">
        <v>0.9</v>
      </c>
      <c r="G29" s="73"/>
      <c r="H29" s="73"/>
      <c r="I29" s="73"/>
      <c r="J29" s="73"/>
      <c r="K29" s="72"/>
    </row>
    <row r="30" spans="1:11" ht="14.25" customHeight="1">
      <c r="A30" s="69">
        <v>38188</v>
      </c>
      <c r="B30" s="67" t="s">
        <v>44</v>
      </c>
      <c r="C30" s="79" t="s">
        <v>60</v>
      </c>
      <c r="D30" s="72"/>
      <c r="E30" s="73"/>
      <c r="F30" s="78">
        <v>1.4</v>
      </c>
      <c r="G30" s="73"/>
      <c r="H30" s="73"/>
      <c r="I30" s="73"/>
      <c r="J30" s="73"/>
      <c r="K30" s="72"/>
    </row>
    <row r="31" spans="1:11" ht="14.25" customHeight="1" thickBot="1">
      <c r="A31" s="90">
        <v>38188</v>
      </c>
      <c r="B31" s="91" t="s">
        <v>44</v>
      </c>
      <c r="C31" s="92" t="s">
        <v>77</v>
      </c>
      <c r="D31" s="93"/>
      <c r="E31" s="94"/>
      <c r="F31" s="95"/>
      <c r="G31" s="94">
        <v>13.9</v>
      </c>
      <c r="H31" s="94"/>
      <c r="I31" s="94"/>
      <c r="J31" s="94"/>
      <c r="K31" s="93"/>
    </row>
    <row r="32" spans="1:11" ht="14.25" customHeight="1">
      <c r="A32" s="82">
        <v>38189</v>
      </c>
      <c r="B32" s="83" t="s">
        <v>44</v>
      </c>
      <c r="C32" s="88" t="s">
        <v>60</v>
      </c>
      <c r="D32" s="85"/>
      <c r="E32" s="86"/>
      <c r="F32" s="87">
        <v>1.2</v>
      </c>
      <c r="G32" s="86"/>
      <c r="H32" s="86"/>
      <c r="I32" s="86"/>
      <c r="J32" s="86"/>
      <c r="K32" s="85"/>
    </row>
    <row r="33" spans="1:11" ht="14.25" customHeight="1">
      <c r="A33" s="69">
        <v>38189</v>
      </c>
      <c r="B33" s="67" t="s">
        <v>44</v>
      </c>
      <c r="C33" s="79" t="s">
        <v>83</v>
      </c>
      <c r="D33" s="72"/>
      <c r="E33" s="73">
        <v>128</v>
      </c>
      <c r="F33" s="78"/>
      <c r="G33" s="73"/>
      <c r="H33" s="73"/>
      <c r="I33" s="73"/>
      <c r="J33" s="73"/>
      <c r="K33" s="72"/>
    </row>
    <row r="34" spans="1:11" ht="14.25" customHeight="1">
      <c r="A34" s="69">
        <v>38189</v>
      </c>
      <c r="B34" s="81" t="s">
        <v>80</v>
      </c>
      <c r="C34" s="59" t="s">
        <v>93</v>
      </c>
      <c r="D34" s="72"/>
      <c r="E34" s="73"/>
      <c r="F34" s="78"/>
      <c r="G34" s="73">
        <v>4.1</v>
      </c>
      <c r="H34" s="73"/>
      <c r="I34" s="73"/>
      <c r="J34" s="73"/>
      <c r="K34" s="72"/>
    </row>
    <row r="35" spans="1:11" ht="14.25" customHeight="1">
      <c r="A35" s="69">
        <v>38189</v>
      </c>
      <c r="B35" s="81" t="s">
        <v>84</v>
      </c>
      <c r="C35" s="59" t="s">
        <v>94</v>
      </c>
      <c r="D35" s="72"/>
      <c r="E35" s="73"/>
      <c r="F35" s="78">
        <v>1.8</v>
      </c>
      <c r="G35" s="73"/>
      <c r="H35" s="73"/>
      <c r="I35" s="73"/>
      <c r="J35" s="73"/>
      <c r="K35" s="72"/>
    </row>
    <row r="36" spans="1:11" ht="14.25" customHeight="1">
      <c r="A36" s="69">
        <v>38189</v>
      </c>
      <c r="B36" s="81" t="s">
        <v>84</v>
      </c>
      <c r="C36" s="59" t="s">
        <v>95</v>
      </c>
      <c r="D36" s="72"/>
      <c r="E36" s="73"/>
      <c r="F36" s="78"/>
      <c r="G36" s="73">
        <v>12</v>
      </c>
      <c r="H36" s="73"/>
      <c r="I36" s="73"/>
      <c r="J36" s="73"/>
      <c r="K36" s="72"/>
    </row>
    <row r="37" spans="1:11" ht="14.25" customHeight="1">
      <c r="A37" s="69">
        <v>38189</v>
      </c>
      <c r="B37" s="81" t="s">
        <v>84</v>
      </c>
      <c r="C37" s="59" t="s">
        <v>85</v>
      </c>
      <c r="D37" s="72"/>
      <c r="E37" s="73"/>
      <c r="F37" s="78"/>
      <c r="G37" s="73"/>
      <c r="H37" s="73"/>
      <c r="I37" s="73"/>
      <c r="J37" s="73">
        <v>3</v>
      </c>
      <c r="K37" s="72"/>
    </row>
    <row r="38" spans="1:11" ht="14.25" customHeight="1">
      <c r="A38" s="69">
        <v>38189</v>
      </c>
      <c r="B38" s="81" t="s">
        <v>84</v>
      </c>
      <c r="C38" s="59" t="s">
        <v>67</v>
      </c>
      <c r="D38" s="72"/>
      <c r="E38" s="73"/>
      <c r="F38" s="78"/>
      <c r="G38" s="73">
        <v>0.9</v>
      </c>
      <c r="H38" s="73"/>
      <c r="I38" s="73"/>
      <c r="J38" s="73"/>
      <c r="K38" s="72"/>
    </row>
    <row r="39" spans="1:11" ht="14.25" customHeight="1">
      <c r="A39" s="69">
        <v>38189</v>
      </c>
      <c r="B39" s="81" t="s">
        <v>84</v>
      </c>
      <c r="C39" s="59" t="s">
        <v>86</v>
      </c>
      <c r="D39" s="72"/>
      <c r="E39" s="73"/>
      <c r="F39" s="78"/>
      <c r="G39" s="73">
        <v>1.13</v>
      </c>
      <c r="H39" s="73"/>
      <c r="I39" s="73"/>
      <c r="J39" s="73"/>
      <c r="K39" s="72"/>
    </row>
    <row r="40" spans="1:11" ht="14.25" customHeight="1" thickBot="1">
      <c r="A40" s="90">
        <v>38189</v>
      </c>
      <c r="B40" s="96" t="s">
        <v>84</v>
      </c>
      <c r="C40" s="92" t="s">
        <v>79</v>
      </c>
      <c r="D40" s="93"/>
      <c r="E40" s="94"/>
      <c r="F40" s="95"/>
      <c r="G40" s="94">
        <v>57</v>
      </c>
      <c r="H40" s="94"/>
      <c r="I40" s="94"/>
      <c r="J40" s="94"/>
      <c r="K40" s="93"/>
    </row>
    <row r="41" spans="1:11" ht="14.25" customHeight="1">
      <c r="A41" s="82">
        <v>38190</v>
      </c>
      <c r="B41" s="89" t="s">
        <v>84</v>
      </c>
      <c r="C41" s="84" t="s">
        <v>96</v>
      </c>
      <c r="D41" s="85"/>
      <c r="E41" s="86"/>
      <c r="F41" s="87">
        <v>1.8</v>
      </c>
      <c r="G41" s="86"/>
      <c r="H41" s="86"/>
      <c r="I41" s="86"/>
      <c r="J41" s="86"/>
      <c r="K41" s="85"/>
    </row>
    <row r="42" spans="1:11" ht="14.25" customHeight="1">
      <c r="A42" s="69">
        <v>38190</v>
      </c>
      <c r="B42" s="81" t="s">
        <v>84</v>
      </c>
      <c r="C42" s="59" t="s">
        <v>87</v>
      </c>
      <c r="D42" s="72"/>
      <c r="E42" s="73"/>
      <c r="F42" s="78"/>
      <c r="G42" s="73"/>
      <c r="H42" s="73"/>
      <c r="I42" s="73">
        <v>7.5</v>
      </c>
      <c r="J42" s="73"/>
      <c r="K42" s="72"/>
    </row>
    <row r="43" spans="1:11" ht="14.25" customHeight="1">
      <c r="A43" s="69">
        <v>38190</v>
      </c>
      <c r="B43" s="81" t="s">
        <v>84</v>
      </c>
      <c r="C43" s="59" t="s">
        <v>45</v>
      </c>
      <c r="D43" s="72"/>
      <c r="E43" s="73"/>
      <c r="F43" s="78"/>
      <c r="G43" s="73">
        <v>5</v>
      </c>
      <c r="H43" s="73"/>
      <c r="I43" s="73"/>
      <c r="J43" s="73"/>
      <c r="K43" s="72"/>
    </row>
    <row r="44" spans="1:11" ht="14.25" customHeight="1">
      <c r="A44" s="69">
        <v>38190</v>
      </c>
      <c r="B44" s="81" t="s">
        <v>84</v>
      </c>
      <c r="C44" s="147" t="s">
        <v>209</v>
      </c>
      <c r="D44" s="72"/>
      <c r="E44" s="73"/>
      <c r="F44" s="78">
        <v>5</v>
      </c>
      <c r="G44" s="73"/>
      <c r="H44" s="73"/>
      <c r="I44" s="73"/>
      <c r="J44" s="73"/>
      <c r="K44" s="72"/>
    </row>
    <row r="45" spans="1:11" ht="14.25" customHeight="1">
      <c r="A45" s="69">
        <v>38190</v>
      </c>
      <c r="B45" s="81" t="s">
        <v>84</v>
      </c>
      <c r="C45" s="59" t="s">
        <v>97</v>
      </c>
      <c r="D45" s="72"/>
      <c r="E45" s="73"/>
      <c r="F45" s="78">
        <v>1.8</v>
      </c>
      <c r="G45" s="73"/>
      <c r="H45" s="73"/>
      <c r="I45" s="73"/>
      <c r="J45" s="73"/>
      <c r="K45" s="72"/>
    </row>
    <row r="46" spans="1:11" ht="14.25" customHeight="1">
      <c r="A46" s="69">
        <v>38190</v>
      </c>
      <c r="B46" s="81" t="s">
        <v>84</v>
      </c>
      <c r="C46" s="59" t="s">
        <v>88</v>
      </c>
      <c r="D46" s="72"/>
      <c r="E46" s="73"/>
      <c r="F46" s="78"/>
      <c r="G46" s="73">
        <v>1.2</v>
      </c>
      <c r="H46" s="73"/>
      <c r="I46" s="73"/>
      <c r="J46" s="73"/>
      <c r="K46" s="72"/>
    </row>
    <row r="47" spans="1:11" ht="14.25" customHeight="1">
      <c r="A47" s="69">
        <v>38190</v>
      </c>
      <c r="B47" s="81" t="s">
        <v>84</v>
      </c>
      <c r="C47" s="59" t="s">
        <v>89</v>
      </c>
      <c r="D47" s="72"/>
      <c r="E47" s="73"/>
      <c r="F47" s="78"/>
      <c r="G47" s="73"/>
      <c r="H47" s="73">
        <v>18</v>
      </c>
      <c r="I47" s="73"/>
      <c r="J47" s="73"/>
      <c r="K47" s="72"/>
    </row>
    <row r="48" spans="1:11" ht="14.25" customHeight="1">
      <c r="A48" s="69">
        <v>38190</v>
      </c>
      <c r="B48" s="81" t="s">
        <v>84</v>
      </c>
      <c r="C48" s="59" t="s">
        <v>81</v>
      </c>
      <c r="D48" s="72"/>
      <c r="E48" s="73"/>
      <c r="F48" s="78"/>
      <c r="G48" s="73">
        <v>20</v>
      </c>
      <c r="H48" s="73"/>
      <c r="I48" s="73"/>
      <c r="J48" s="73"/>
      <c r="K48" s="72"/>
    </row>
    <row r="49" spans="1:11" ht="14.25" customHeight="1" thickBot="1">
      <c r="A49" s="90">
        <v>38190</v>
      </c>
      <c r="B49" s="96" t="s">
        <v>84</v>
      </c>
      <c r="C49" s="92" t="s">
        <v>98</v>
      </c>
      <c r="D49" s="93"/>
      <c r="E49" s="94"/>
      <c r="F49" s="95">
        <v>52</v>
      </c>
      <c r="G49" s="94"/>
      <c r="H49" s="94"/>
      <c r="I49" s="94"/>
      <c r="J49" s="94"/>
      <c r="K49" s="93"/>
    </row>
    <row r="50" spans="1:11" ht="14.25" customHeight="1">
      <c r="A50" s="82">
        <v>38191</v>
      </c>
      <c r="B50" s="89" t="s">
        <v>84</v>
      </c>
      <c r="C50" s="88" t="s">
        <v>90</v>
      </c>
      <c r="D50" s="85"/>
      <c r="E50" s="105">
        <v>150</v>
      </c>
      <c r="F50" s="87"/>
      <c r="G50" s="86"/>
      <c r="H50" s="86"/>
      <c r="I50" s="86"/>
      <c r="J50" s="86"/>
      <c r="K50" s="86">
        <v>1444.87</v>
      </c>
    </row>
    <row r="51" spans="1:11" ht="14.25" customHeight="1">
      <c r="A51" s="69">
        <v>38191</v>
      </c>
      <c r="B51" s="97" t="s">
        <v>91</v>
      </c>
      <c r="C51" s="59" t="s">
        <v>78</v>
      </c>
      <c r="D51" s="72"/>
      <c r="E51" s="73"/>
      <c r="F51" s="78"/>
      <c r="G51" s="73">
        <v>5.5</v>
      </c>
      <c r="H51" s="73"/>
      <c r="I51" s="73"/>
      <c r="J51" s="73"/>
      <c r="K51" s="72"/>
    </row>
    <row r="52" spans="1:11" ht="14.25" customHeight="1">
      <c r="A52" s="69">
        <v>38191</v>
      </c>
      <c r="B52" s="97" t="s">
        <v>91</v>
      </c>
      <c r="C52" s="59" t="s">
        <v>99</v>
      </c>
      <c r="D52" s="72"/>
      <c r="E52" s="73"/>
      <c r="F52" s="78">
        <v>2.6</v>
      </c>
      <c r="G52" s="73"/>
      <c r="H52" s="73"/>
      <c r="I52" s="73"/>
      <c r="J52" s="73"/>
      <c r="K52" s="72"/>
    </row>
    <row r="53" spans="1:11" ht="14.25" customHeight="1">
      <c r="A53" s="69">
        <v>38191</v>
      </c>
      <c r="B53" s="97" t="s">
        <v>91</v>
      </c>
      <c r="C53" s="59" t="s">
        <v>100</v>
      </c>
      <c r="D53" s="72"/>
      <c r="E53" s="73"/>
      <c r="F53" s="78">
        <v>1.8</v>
      </c>
      <c r="G53" s="73"/>
      <c r="H53" s="73"/>
      <c r="I53" s="73"/>
      <c r="J53" s="73"/>
      <c r="K53" s="72"/>
    </row>
    <row r="54" spans="1:11" ht="14.25" customHeight="1">
      <c r="A54" s="69">
        <v>38191</v>
      </c>
      <c r="B54" s="97" t="s">
        <v>91</v>
      </c>
      <c r="C54" s="59" t="s">
        <v>101</v>
      </c>
      <c r="D54" s="72"/>
      <c r="E54" s="73"/>
      <c r="F54" s="78"/>
      <c r="G54" s="73">
        <v>6.8</v>
      </c>
      <c r="H54" s="73"/>
      <c r="I54" s="73"/>
      <c r="J54" s="73"/>
      <c r="K54" s="72"/>
    </row>
    <row r="55" spans="1:11" ht="14.25" customHeight="1">
      <c r="A55" s="69">
        <v>38191</v>
      </c>
      <c r="B55" s="97" t="s">
        <v>91</v>
      </c>
      <c r="C55" s="79" t="s">
        <v>92</v>
      </c>
      <c r="D55" s="72"/>
      <c r="E55" s="73"/>
      <c r="F55" s="78"/>
      <c r="G55" s="73">
        <v>13.65</v>
      </c>
      <c r="H55" s="73"/>
      <c r="I55" s="73"/>
      <c r="J55" s="73"/>
      <c r="K55" s="72"/>
    </row>
    <row r="56" spans="1:11" ht="14.25" customHeight="1">
      <c r="A56" s="69">
        <v>38191</v>
      </c>
      <c r="B56" s="97" t="s">
        <v>91</v>
      </c>
      <c r="C56" s="59" t="s">
        <v>102</v>
      </c>
      <c r="D56" s="72"/>
      <c r="E56" s="73"/>
      <c r="F56" s="78"/>
      <c r="G56" s="73"/>
      <c r="H56" s="73"/>
      <c r="I56" s="73">
        <v>30</v>
      </c>
      <c r="J56" s="73"/>
      <c r="K56" s="72"/>
    </row>
    <row r="57" spans="1:11" ht="14.25" customHeight="1">
      <c r="A57" s="107"/>
      <c r="B57" s="108"/>
      <c r="C57" s="109" t="s">
        <v>57</v>
      </c>
      <c r="D57" s="110">
        <f>SUM(D14:D56)</f>
        <v>0</v>
      </c>
      <c r="E57" s="110">
        <f>SUM(E14:E56)-150</f>
        <v>128</v>
      </c>
      <c r="F57" s="110">
        <f aca="true" t="shared" si="1" ref="E57:J57">SUM(F14:F56)</f>
        <v>201.70000000000002</v>
      </c>
      <c r="G57" s="110">
        <f t="shared" si="1"/>
        <v>179.08</v>
      </c>
      <c r="H57" s="110">
        <f>SUM(H14:H56)-24</f>
        <v>57.900000000000006</v>
      </c>
      <c r="I57" s="110">
        <f t="shared" si="1"/>
        <v>73.5</v>
      </c>
      <c r="J57" s="110">
        <f t="shared" si="1"/>
        <v>3</v>
      </c>
      <c r="K57" s="111">
        <f>SUM(D57:J57)*9.688+K50</f>
        <v>7675.997840000001</v>
      </c>
    </row>
    <row r="58" spans="1:11" ht="16.5">
      <c r="A58" s="64" t="s">
        <v>36</v>
      </c>
      <c r="B58" s="65" t="s">
        <v>37</v>
      </c>
      <c r="C58" s="66" t="s">
        <v>48</v>
      </c>
      <c r="D58" s="66" t="s">
        <v>38</v>
      </c>
      <c r="E58" s="66" t="s">
        <v>39</v>
      </c>
      <c r="F58" s="102" t="s">
        <v>40</v>
      </c>
      <c r="G58" s="66" t="s">
        <v>41</v>
      </c>
      <c r="H58" s="66" t="s">
        <v>49</v>
      </c>
      <c r="I58" s="66" t="s">
        <v>50</v>
      </c>
      <c r="J58" s="66" t="s">
        <v>51</v>
      </c>
      <c r="K58" s="66" t="s">
        <v>43</v>
      </c>
    </row>
    <row r="59" spans="1:11" ht="14.25" customHeight="1">
      <c r="A59" s="69">
        <v>38192</v>
      </c>
      <c r="B59" s="97" t="s">
        <v>91</v>
      </c>
      <c r="C59" s="59" t="s">
        <v>103</v>
      </c>
      <c r="D59" s="72"/>
      <c r="E59" s="73"/>
      <c r="F59" s="78"/>
      <c r="G59" s="73">
        <v>2</v>
      </c>
      <c r="H59" s="73"/>
      <c r="I59" s="73"/>
      <c r="J59" s="73"/>
      <c r="K59" s="72"/>
    </row>
    <row r="60" spans="1:11" ht="14.25" customHeight="1">
      <c r="A60" s="69">
        <v>38192</v>
      </c>
      <c r="B60" s="97" t="s">
        <v>91</v>
      </c>
      <c r="C60" s="79" t="s">
        <v>112</v>
      </c>
      <c r="D60" s="72"/>
      <c r="E60" s="73"/>
      <c r="F60" s="78"/>
      <c r="G60" s="73">
        <v>8.1</v>
      </c>
      <c r="H60" s="73"/>
      <c r="I60" s="73"/>
      <c r="J60" s="73"/>
      <c r="K60" s="72"/>
    </row>
    <row r="61" spans="1:11" ht="14.25" customHeight="1">
      <c r="A61" s="69">
        <v>38192</v>
      </c>
      <c r="B61" s="97" t="s">
        <v>91</v>
      </c>
      <c r="C61" s="59" t="s">
        <v>113</v>
      </c>
      <c r="D61" s="72"/>
      <c r="E61" s="73"/>
      <c r="F61" s="78"/>
      <c r="G61" s="73">
        <v>4.5</v>
      </c>
      <c r="H61" s="73"/>
      <c r="I61" s="73"/>
      <c r="J61" s="73"/>
      <c r="K61" s="72"/>
    </row>
    <row r="62" spans="1:11" ht="14.25" customHeight="1">
      <c r="A62" s="69">
        <v>38192</v>
      </c>
      <c r="B62" s="97" t="s">
        <v>91</v>
      </c>
      <c r="C62" s="79" t="s">
        <v>104</v>
      </c>
      <c r="D62" s="72"/>
      <c r="E62" s="73"/>
      <c r="F62" s="78">
        <v>7</v>
      </c>
      <c r="G62" s="73"/>
      <c r="H62" s="73"/>
      <c r="I62" s="73"/>
      <c r="J62" s="73"/>
      <c r="K62" s="72"/>
    </row>
    <row r="63" spans="1:11" ht="14.25" customHeight="1">
      <c r="A63" s="69">
        <v>38192</v>
      </c>
      <c r="B63" s="97" t="s">
        <v>91</v>
      </c>
      <c r="C63" s="79" t="s">
        <v>105</v>
      </c>
      <c r="D63" s="72"/>
      <c r="E63" s="73"/>
      <c r="F63" s="78"/>
      <c r="G63" s="73">
        <v>2.5</v>
      </c>
      <c r="H63" s="73"/>
      <c r="I63" s="73"/>
      <c r="J63" s="73"/>
      <c r="K63" s="72"/>
    </row>
    <row r="64" spans="1:11" ht="14.25" customHeight="1">
      <c r="A64" s="69">
        <v>38192</v>
      </c>
      <c r="B64" s="97" t="s">
        <v>91</v>
      </c>
      <c r="C64" s="59" t="s">
        <v>106</v>
      </c>
      <c r="D64" s="72"/>
      <c r="E64" s="73"/>
      <c r="F64" s="78"/>
      <c r="G64" s="73"/>
      <c r="H64" s="73"/>
      <c r="I64" s="73">
        <v>2</v>
      </c>
      <c r="J64" s="73"/>
      <c r="K64" s="72"/>
    </row>
    <row r="65" spans="1:11" ht="14.25" customHeight="1" thickBot="1">
      <c r="A65" s="90">
        <v>38192</v>
      </c>
      <c r="B65" s="113" t="s">
        <v>91</v>
      </c>
      <c r="C65" s="114" t="s">
        <v>107</v>
      </c>
      <c r="D65" s="93"/>
      <c r="E65" s="94"/>
      <c r="F65" s="95">
        <v>7</v>
      </c>
      <c r="G65" s="94"/>
      <c r="H65" s="94"/>
      <c r="I65" s="94"/>
      <c r="J65" s="94"/>
      <c r="K65" s="93"/>
    </row>
    <row r="66" spans="1:11" ht="14.25" customHeight="1">
      <c r="A66" s="82">
        <v>38193</v>
      </c>
      <c r="B66" s="112" t="s">
        <v>91</v>
      </c>
      <c r="C66" s="84" t="s">
        <v>108</v>
      </c>
      <c r="D66" s="85"/>
      <c r="E66" s="86"/>
      <c r="F66" s="87">
        <v>6</v>
      </c>
      <c r="G66" s="86"/>
      <c r="H66" s="86"/>
      <c r="I66" s="86"/>
      <c r="J66" s="86"/>
      <c r="K66" s="85"/>
    </row>
    <row r="67" spans="1:11" ht="14.25" customHeight="1">
      <c r="A67" s="69">
        <v>38193</v>
      </c>
      <c r="B67" s="97" t="s">
        <v>91</v>
      </c>
      <c r="C67" s="59" t="s">
        <v>113</v>
      </c>
      <c r="D67" s="72"/>
      <c r="E67" s="73"/>
      <c r="F67" s="78"/>
      <c r="G67" s="73">
        <v>5.1</v>
      </c>
      <c r="H67" s="73"/>
      <c r="I67" s="73"/>
      <c r="J67" s="73"/>
      <c r="K67" s="72"/>
    </row>
    <row r="68" spans="1:11" ht="14.25" customHeight="1">
      <c r="A68" s="69">
        <v>38193</v>
      </c>
      <c r="B68" s="97" t="s">
        <v>91</v>
      </c>
      <c r="C68" s="59" t="s">
        <v>109</v>
      </c>
      <c r="D68" s="72"/>
      <c r="E68" s="73"/>
      <c r="F68" s="78"/>
      <c r="G68" s="73"/>
      <c r="H68" s="73"/>
      <c r="I68" s="73"/>
      <c r="J68" s="73">
        <v>16</v>
      </c>
      <c r="K68" s="72"/>
    </row>
    <row r="69" spans="1:11" ht="14.25" customHeight="1">
      <c r="A69" s="69">
        <v>38193</v>
      </c>
      <c r="B69" s="97" t="s">
        <v>91</v>
      </c>
      <c r="C69" s="79" t="s">
        <v>114</v>
      </c>
      <c r="D69" s="72"/>
      <c r="E69" s="73"/>
      <c r="F69" s="78"/>
      <c r="G69" s="73">
        <v>13.49</v>
      </c>
      <c r="H69" s="73"/>
      <c r="I69" s="73"/>
      <c r="J69" s="73">
        <v>3.55</v>
      </c>
      <c r="K69" s="72"/>
    </row>
    <row r="70" spans="1:11" ht="14.25" customHeight="1">
      <c r="A70" s="69">
        <v>38193</v>
      </c>
      <c r="B70" s="97" t="s">
        <v>91</v>
      </c>
      <c r="C70" s="56" t="s">
        <v>110</v>
      </c>
      <c r="D70" s="72"/>
      <c r="E70" s="73"/>
      <c r="F70" s="106">
        <v>194</v>
      </c>
      <c r="G70" s="73"/>
      <c r="H70" s="73"/>
      <c r="I70" s="73"/>
      <c r="J70" s="73"/>
      <c r="K70" s="73">
        <v>1868.7</v>
      </c>
    </row>
    <row r="71" spans="1:11" ht="14.25" customHeight="1" thickBot="1">
      <c r="A71" s="90">
        <v>38193</v>
      </c>
      <c r="B71" s="113" t="s">
        <v>91</v>
      </c>
      <c r="C71" s="114" t="s">
        <v>111</v>
      </c>
      <c r="D71" s="93"/>
      <c r="E71" s="94"/>
      <c r="F71" s="95"/>
      <c r="G71" s="94"/>
      <c r="H71" s="94"/>
      <c r="I71" s="94"/>
      <c r="J71" s="94">
        <v>3</v>
      </c>
      <c r="K71" s="93"/>
    </row>
    <row r="72" spans="1:11" ht="14.25" customHeight="1">
      <c r="A72" s="82">
        <v>38194</v>
      </c>
      <c r="B72" s="112" t="s">
        <v>91</v>
      </c>
      <c r="C72" s="84" t="s">
        <v>115</v>
      </c>
      <c r="D72" s="115"/>
      <c r="E72" s="116"/>
      <c r="F72" s="99">
        <v>3.6</v>
      </c>
      <c r="G72" s="116"/>
      <c r="H72" s="116"/>
      <c r="I72" s="116"/>
      <c r="J72" s="116"/>
      <c r="K72" s="115"/>
    </row>
    <row r="73" spans="1:11" ht="14.25" customHeight="1">
      <c r="A73" s="69">
        <v>38194</v>
      </c>
      <c r="B73" s="97" t="s">
        <v>91</v>
      </c>
      <c r="C73" s="59" t="s">
        <v>113</v>
      </c>
      <c r="D73" s="53"/>
      <c r="E73" s="54"/>
      <c r="F73" s="52"/>
      <c r="G73" s="54">
        <v>1.8</v>
      </c>
      <c r="H73" s="54"/>
      <c r="I73" s="54"/>
      <c r="J73" s="54"/>
      <c r="K73" s="53"/>
    </row>
    <row r="74" spans="1:11" ht="14.25" customHeight="1">
      <c r="A74" s="69">
        <v>38194</v>
      </c>
      <c r="B74" s="97" t="s">
        <v>91</v>
      </c>
      <c r="C74" s="61" t="s">
        <v>116</v>
      </c>
      <c r="D74" s="53"/>
      <c r="E74" s="54"/>
      <c r="F74" s="52"/>
      <c r="G74" s="54"/>
      <c r="H74" s="54">
        <v>42</v>
      </c>
      <c r="I74" s="54"/>
      <c r="J74" s="54"/>
      <c r="K74" s="53"/>
    </row>
    <row r="75" spans="1:11" ht="14.25" customHeight="1">
      <c r="A75" s="69">
        <v>38194</v>
      </c>
      <c r="B75" s="97" t="s">
        <v>91</v>
      </c>
      <c r="C75" s="59" t="s">
        <v>117</v>
      </c>
      <c r="D75" s="53"/>
      <c r="E75" s="54"/>
      <c r="F75" s="52">
        <v>1.8</v>
      </c>
      <c r="G75" s="54"/>
      <c r="H75" s="54"/>
      <c r="I75" s="54"/>
      <c r="J75" s="54"/>
      <c r="K75" s="53"/>
    </row>
    <row r="76" spans="1:11" ht="14.25" customHeight="1" thickBot="1">
      <c r="A76" s="90">
        <v>38194</v>
      </c>
      <c r="B76" s="113" t="s">
        <v>91</v>
      </c>
      <c r="C76" s="114" t="s">
        <v>118</v>
      </c>
      <c r="D76" s="121"/>
      <c r="E76" s="122"/>
      <c r="F76" s="100"/>
      <c r="G76" s="122"/>
      <c r="H76" s="122"/>
      <c r="I76" s="122"/>
      <c r="J76" s="122">
        <v>0.7</v>
      </c>
      <c r="K76" s="121"/>
    </row>
    <row r="77" spans="1:11" ht="14.25" customHeight="1">
      <c r="A77" s="82">
        <v>38195</v>
      </c>
      <c r="B77" s="112" t="s">
        <v>91</v>
      </c>
      <c r="C77" s="98" t="s">
        <v>119</v>
      </c>
      <c r="D77" s="115"/>
      <c r="E77" s="120">
        <v>414</v>
      </c>
      <c r="F77" s="99"/>
      <c r="G77" s="116"/>
      <c r="H77" s="116"/>
      <c r="I77" s="116"/>
      <c r="J77" s="116"/>
      <c r="K77" s="116">
        <v>3950.4</v>
      </c>
    </row>
    <row r="78" spans="1:11" ht="14.25" customHeight="1">
      <c r="A78" s="69">
        <v>38195</v>
      </c>
      <c r="B78" s="97" t="s">
        <v>91</v>
      </c>
      <c r="C78" s="62" t="s">
        <v>120</v>
      </c>
      <c r="D78" s="53"/>
      <c r="E78" s="54"/>
      <c r="F78" s="52">
        <v>10</v>
      </c>
      <c r="G78" s="54"/>
      <c r="H78" s="54"/>
      <c r="I78" s="54"/>
      <c r="J78" s="54"/>
      <c r="K78" s="53"/>
    </row>
    <row r="79" spans="1:11" ht="14.25" customHeight="1">
      <c r="A79" s="69">
        <v>38195</v>
      </c>
      <c r="B79" s="67" t="s">
        <v>44</v>
      </c>
      <c r="C79" s="59" t="s">
        <v>121</v>
      </c>
      <c r="D79" s="53"/>
      <c r="E79" s="54"/>
      <c r="F79" s="52"/>
      <c r="G79" s="54">
        <v>4.5</v>
      </c>
      <c r="H79" s="54"/>
      <c r="I79" s="54"/>
      <c r="J79" s="54"/>
      <c r="K79" s="53"/>
    </row>
    <row r="80" spans="1:11" ht="14.25" customHeight="1">
      <c r="A80" s="69">
        <v>38195</v>
      </c>
      <c r="B80" s="67" t="s">
        <v>123</v>
      </c>
      <c r="C80" s="62" t="s">
        <v>122</v>
      </c>
      <c r="D80" s="53"/>
      <c r="E80" s="54"/>
      <c r="F80" s="52"/>
      <c r="G80" s="54"/>
      <c r="H80" s="54"/>
      <c r="I80" s="54"/>
      <c r="J80" s="54">
        <v>6.21</v>
      </c>
      <c r="K80" s="53"/>
    </row>
    <row r="81" spans="1:11" ht="16.5">
      <c r="A81" s="76"/>
      <c r="B81" s="101"/>
      <c r="C81" s="117" t="s">
        <v>124</v>
      </c>
      <c r="D81" s="104">
        <f>SUM(D57:D80)</f>
        <v>0</v>
      </c>
      <c r="E81" s="104">
        <f>SUM(E57:E80)-414</f>
        <v>128</v>
      </c>
      <c r="F81" s="104">
        <f>SUM(F57:F80)-194</f>
        <v>237.10000000000008</v>
      </c>
      <c r="G81" s="104">
        <f aca="true" t="shared" si="2" ref="E81:J81">SUM(G57:G80)</f>
        <v>221.07000000000002</v>
      </c>
      <c r="H81" s="104">
        <f t="shared" si="2"/>
        <v>99.9</v>
      </c>
      <c r="I81" s="104">
        <f t="shared" si="2"/>
        <v>75.5</v>
      </c>
      <c r="J81" s="104">
        <f t="shared" si="2"/>
        <v>32.46</v>
      </c>
      <c r="K81" s="158">
        <f>SUM(D81:J81)*9.688+K70+K77+K50</f>
        <v>14956.532640000001</v>
      </c>
    </row>
    <row r="82" spans="1:11" s="80" customFormat="1" ht="13.5" customHeight="1">
      <c r="A82" s="69">
        <v>38195</v>
      </c>
      <c r="B82" s="67" t="s">
        <v>125</v>
      </c>
      <c r="C82" s="59" t="s">
        <v>135</v>
      </c>
      <c r="D82" s="72"/>
      <c r="E82" s="73"/>
      <c r="F82" s="78">
        <v>10</v>
      </c>
      <c r="G82" s="73"/>
      <c r="H82" s="73"/>
      <c r="I82" s="73"/>
      <c r="J82" s="73"/>
      <c r="K82" s="72"/>
    </row>
    <row r="83" spans="1:11" s="80" customFormat="1" ht="13.5" customHeight="1">
      <c r="A83" s="69">
        <v>38195</v>
      </c>
      <c r="B83" s="67" t="s">
        <v>125</v>
      </c>
      <c r="C83" s="79" t="s">
        <v>126</v>
      </c>
      <c r="D83" s="72"/>
      <c r="E83" s="73"/>
      <c r="F83" s="78">
        <v>2</v>
      </c>
      <c r="G83" s="73"/>
      <c r="H83" s="73"/>
      <c r="I83" s="73"/>
      <c r="J83" s="73"/>
      <c r="K83" s="72"/>
    </row>
    <row r="84" spans="1:11" s="80" customFormat="1" ht="13.5" customHeight="1">
      <c r="A84" s="69">
        <v>38195</v>
      </c>
      <c r="B84" s="67" t="s">
        <v>125</v>
      </c>
      <c r="C84" s="59" t="s">
        <v>136</v>
      </c>
      <c r="D84" s="72"/>
      <c r="E84" s="73"/>
      <c r="F84" s="78"/>
      <c r="G84" s="73">
        <v>10.5</v>
      </c>
      <c r="H84" s="73"/>
      <c r="I84" s="73"/>
      <c r="J84" s="73"/>
      <c r="K84" s="72"/>
    </row>
    <row r="85" spans="1:11" s="80" customFormat="1" ht="13.5" customHeight="1">
      <c r="A85" s="69">
        <v>38195</v>
      </c>
      <c r="B85" s="67" t="s">
        <v>125</v>
      </c>
      <c r="C85" s="59" t="s">
        <v>137</v>
      </c>
      <c r="D85" s="72"/>
      <c r="E85" s="73"/>
      <c r="F85" s="119">
        <v>58.88</v>
      </c>
      <c r="G85" s="73"/>
      <c r="H85" s="73"/>
      <c r="I85" s="73"/>
      <c r="J85" s="73"/>
      <c r="K85" s="72"/>
    </row>
    <row r="86" spans="1:11" s="80" customFormat="1" ht="13.5" customHeight="1" thickBot="1">
      <c r="A86" s="90">
        <v>38195</v>
      </c>
      <c r="B86" s="91" t="s">
        <v>125</v>
      </c>
      <c r="C86" s="92" t="s">
        <v>138</v>
      </c>
      <c r="D86" s="93"/>
      <c r="E86" s="94"/>
      <c r="F86" s="95">
        <v>53.2</v>
      </c>
      <c r="G86" s="94"/>
      <c r="H86" s="94"/>
      <c r="I86" s="94"/>
      <c r="J86" s="94"/>
      <c r="K86" s="93"/>
    </row>
    <row r="87" spans="1:11" s="80" customFormat="1" ht="13.5" customHeight="1">
      <c r="A87" s="82">
        <v>38196</v>
      </c>
      <c r="B87" s="83" t="s">
        <v>125</v>
      </c>
      <c r="C87" s="148" t="s">
        <v>210</v>
      </c>
      <c r="D87" s="85"/>
      <c r="E87" s="86"/>
      <c r="F87" s="87"/>
      <c r="G87" s="86"/>
      <c r="H87" s="86"/>
      <c r="I87" s="86"/>
      <c r="J87" s="86"/>
      <c r="K87" s="85"/>
    </row>
    <row r="88" spans="1:11" s="80" customFormat="1" ht="13.5" customHeight="1">
      <c r="A88" s="69">
        <v>38196</v>
      </c>
      <c r="B88" s="67" t="s">
        <v>125</v>
      </c>
      <c r="C88" s="79" t="s">
        <v>127</v>
      </c>
      <c r="D88" s="72"/>
      <c r="E88" s="73"/>
      <c r="F88" s="78"/>
      <c r="G88" s="73"/>
      <c r="H88" s="73"/>
      <c r="I88" s="73">
        <v>24</v>
      </c>
      <c r="J88" s="73"/>
      <c r="K88" s="72"/>
    </row>
    <row r="89" spans="1:11" s="80" customFormat="1" ht="13.5" customHeight="1">
      <c r="A89" s="69">
        <v>38196</v>
      </c>
      <c r="B89" s="67" t="s">
        <v>125</v>
      </c>
      <c r="C89" s="79" t="s">
        <v>128</v>
      </c>
      <c r="D89" s="72"/>
      <c r="E89" s="73"/>
      <c r="F89" s="78"/>
      <c r="G89" s="73"/>
      <c r="H89" s="73"/>
      <c r="I89" s="73">
        <v>10</v>
      </c>
      <c r="J89" s="73"/>
      <c r="K89" s="72"/>
    </row>
    <row r="90" spans="1:11" s="80" customFormat="1" ht="13.5" customHeight="1">
      <c r="A90" s="69">
        <v>38196</v>
      </c>
      <c r="B90" s="67" t="s">
        <v>125</v>
      </c>
      <c r="C90" s="79" t="s">
        <v>129</v>
      </c>
      <c r="D90" s="72"/>
      <c r="E90" s="73"/>
      <c r="F90" s="78"/>
      <c r="G90" s="73"/>
      <c r="H90" s="73">
        <v>2.2</v>
      </c>
      <c r="I90" s="73"/>
      <c r="J90" s="73"/>
      <c r="K90" s="72"/>
    </row>
    <row r="91" spans="1:11" s="80" customFormat="1" ht="13.5" customHeight="1">
      <c r="A91" s="69">
        <v>38196</v>
      </c>
      <c r="B91" s="67" t="s">
        <v>125</v>
      </c>
      <c r="C91" s="79" t="s">
        <v>139</v>
      </c>
      <c r="D91" s="72"/>
      <c r="E91" s="73"/>
      <c r="F91" s="78"/>
      <c r="G91" s="73"/>
      <c r="H91" s="73">
        <v>25</v>
      </c>
      <c r="I91" s="73"/>
      <c r="J91" s="73"/>
      <c r="K91" s="72"/>
    </row>
    <row r="92" spans="1:11" s="80" customFormat="1" ht="13.5" customHeight="1">
      <c r="A92" s="69">
        <v>38196</v>
      </c>
      <c r="B92" s="67" t="s">
        <v>125</v>
      </c>
      <c r="C92" s="79" t="s">
        <v>130</v>
      </c>
      <c r="D92" s="72"/>
      <c r="E92" s="73"/>
      <c r="F92" s="78"/>
      <c r="G92" s="73"/>
      <c r="H92" s="73">
        <v>14</v>
      </c>
      <c r="I92" s="73"/>
      <c r="J92" s="73"/>
      <c r="K92" s="72"/>
    </row>
    <row r="93" spans="1:11" s="80" customFormat="1" ht="13.5" customHeight="1">
      <c r="A93" s="69">
        <v>38196</v>
      </c>
      <c r="B93" s="67" t="s">
        <v>125</v>
      </c>
      <c r="C93" s="79" t="s">
        <v>140</v>
      </c>
      <c r="D93" s="72"/>
      <c r="E93" s="73"/>
      <c r="F93" s="78"/>
      <c r="G93" s="73"/>
      <c r="H93" s="73">
        <v>2.99</v>
      </c>
      <c r="I93" s="73"/>
      <c r="J93" s="73"/>
      <c r="K93" s="72"/>
    </row>
    <row r="94" spans="1:11" s="80" customFormat="1" ht="13.5" customHeight="1">
      <c r="A94" s="69">
        <v>38196</v>
      </c>
      <c r="B94" s="67" t="s">
        <v>125</v>
      </c>
      <c r="C94" s="59" t="s">
        <v>141</v>
      </c>
      <c r="D94" s="72"/>
      <c r="E94" s="73"/>
      <c r="F94" s="78"/>
      <c r="G94" s="73">
        <v>16</v>
      </c>
      <c r="H94" s="73"/>
      <c r="I94" s="73"/>
      <c r="J94" s="73"/>
      <c r="K94" s="72"/>
    </row>
    <row r="95" spans="1:11" s="80" customFormat="1" ht="13.5" customHeight="1">
      <c r="A95" s="69">
        <v>38196</v>
      </c>
      <c r="B95" s="67" t="s">
        <v>125</v>
      </c>
      <c r="C95" s="79" t="s">
        <v>131</v>
      </c>
      <c r="D95" s="72"/>
      <c r="E95" s="73"/>
      <c r="F95" s="78">
        <v>2</v>
      </c>
      <c r="G95" s="73"/>
      <c r="H95" s="73"/>
      <c r="I95" s="73"/>
      <c r="J95" s="73"/>
      <c r="K95" s="72"/>
    </row>
    <row r="96" spans="1:11" s="80" customFormat="1" ht="13.5" customHeight="1">
      <c r="A96" s="69">
        <v>38196</v>
      </c>
      <c r="B96" s="67" t="s">
        <v>125</v>
      </c>
      <c r="C96" s="79" t="s">
        <v>132</v>
      </c>
      <c r="D96" s="72"/>
      <c r="E96" s="73"/>
      <c r="F96" s="78">
        <v>2</v>
      </c>
      <c r="G96" s="73"/>
      <c r="H96" s="73"/>
      <c r="I96" s="73"/>
      <c r="J96" s="73"/>
      <c r="K96" s="72"/>
    </row>
    <row r="97" spans="1:11" s="80" customFormat="1" ht="13.5" customHeight="1">
      <c r="A97" s="69">
        <v>38196</v>
      </c>
      <c r="B97" s="67" t="s">
        <v>125</v>
      </c>
      <c r="C97" s="79" t="s">
        <v>142</v>
      </c>
      <c r="D97" s="72"/>
      <c r="E97" s="73"/>
      <c r="F97" s="78"/>
      <c r="G97" s="73">
        <v>1.15</v>
      </c>
      <c r="H97" s="73"/>
      <c r="I97" s="73"/>
      <c r="J97" s="73"/>
      <c r="K97" s="72"/>
    </row>
    <row r="98" spans="1:11" s="80" customFormat="1" ht="13.5" customHeight="1">
      <c r="A98" s="69">
        <v>38196</v>
      </c>
      <c r="B98" s="67" t="s">
        <v>125</v>
      </c>
      <c r="C98" s="79" t="s">
        <v>105</v>
      </c>
      <c r="D98" s="72"/>
      <c r="E98" s="73"/>
      <c r="F98" s="78"/>
      <c r="G98" s="73">
        <v>4</v>
      </c>
      <c r="H98" s="73"/>
      <c r="I98" s="73"/>
      <c r="J98" s="73"/>
      <c r="K98" s="72"/>
    </row>
    <row r="99" spans="1:11" s="80" customFormat="1" ht="13.5" customHeight="1">
      <c r="A99" s="69">
        <v>38196</v>
      </c>
      <c r="B99" s="67" t="s">
        <v>125</v>
      </c>
      <c r="C99" s="79" t="s">
        <v>133</v>
      </c>
      <c r="D99" s="72"/>
      <c r="E99" s="73"/>
      <c r="F99" s="78"/>
      <c r="G99" s="73"/>
      <c r="H99" s="73"/>
      <c r="I99" s="73"/>
      <c r="J99" s="73">
        <v>2</v>
      </c>
      <c r="K99" s="72"/>
    </row>
    <row r="100" spans="1:11" s="80" customFormat="1" ht="13.5" customHeight="1">
      <c r="A100" s="69">
        <v>38196</v>
      </c>
      <c r="B100" s="67" t="s">
        <v>125</v>
      </c>
      <c r="C100" s="79" t="s">
        <v>134</v>
      </c>
      <c r="D100" s="72"/>
      <c r="E100" s="73"/>
      <c r="F100" s="78"/>
      <c r="G100" s="73"/>
      <c r="H100" s="73"/>
      <c r="I100" s="73"/>
      <c r="J100" s="73">
        <v>4</v>
      </c>
      <c r="K100" s="72"/>
    </row>
    <row r="101" spans="1:11" s="80" customFormat="1" ht="13.5" customHeight="1" thickBot="1">
      <c r="A101" s="90">
        <v>38196</v>
      </c>
      <c r="B101" s="91" t="s">
        <v>125</v>
      </c>
      <c r="C101" s="92" t="s">
        <v>143</v>
      </c>
      <c r="D101" s="93"/>
      <c r="E101" s="94"/>
      <c r="F101" s="95"/>
      <c r="G101" s="94">
        <v>13.8</v>
      </c>
      <c r="H101" s="94"/>
      <c r="I101" s="94"/>
      <c r="J101" s="94"/>
      <c r="K101" s="93"/>
    </row>
    <row r="102" spans="1:11" ht="14.25" customHeight="1">
      <c r="A102" s="82">
        <v>38197</v>
      </c>
      <c r="B102" s="83" t="s">
        <v>125</v>
      </c>
      <c r="C102" s="84" t="s">
        <v>146</v>
      </c>
      <c r="D102" s="85"/>
      <c r="E102" s="86"/>
      <c r="F102" s="87"/>
      <c r="G102" s="86">
        <v>0.5</v>
      </c>
      <c r="H102" s="86"/>
      <c r="I102" s="86"/>
      <c r="J102" s="86"/>
      <c r="K102" s="85"/>
    </row>
    <row r="103" spans="1:11" ht="14.25" customHeight="1">
      <c r="A103" s="69">
        <v>38197</v>
      </c>
      <c r="B103" s="67" t="s">
        <v>125</v>
      </c>
      <c r="C103" s="79" t="s">
        <v>147</v>
      </c>
      <c r="D103" s="72"/>
      <c r="E103" s="73"/>
      <c r="F103" s="78">
        <v>4</v>
      </c>
      <c r="G103" s="73"/>
      <c r="H103" s="73"/>
      <c r="I103" s="73"/>
      <c r="J103" s="73"/>
      <c r="K103" s="72"/>
    </row>
    <row r="104" spans="1:11" ht="14.25" customHeight="1">
      <c r="A104" s="69">
        <v>38197</v>
      </c>
      <c r="B104" s="67" t="s">
        <v>125</v>
      </c>
      <c r="C104" s="79" t="s">
        <v>144</v>
      </c>
      <c r="D104" s="72"/>
      <c r="E104" s="73"/>
      <c r="F104" s="78"/>
      <c r="G104" s="73"/>
      <c r="H104" s="73"/>
      <c r="I104" s="73">
        <v>20</v>
      </c>
      <c r="J104" s="73"/>
      <c r="K104" s="72"/>
    </row>
    <row r="105" spans="1:11" ht="14.25" customHeight="1">
      <c r="A105" s="69">
        <v>38197</v>
      </c>
      <c r="B105" s="67" t="s">
        <v>125</v>
      </c>
      <c r="C105" s="59" t="s">
        <v>145</v>
      </c>
      <c r="D105" s="72"/>
      <c r="E105" s="73"/>
      <c r="F105" s="78"/>
      <c r="G105" s="73">
        <v>10</v>
      </c>
      <c r="H105" s="73"/>
      <c r="I105" s="73"/>
      <c r="J105" s="73"/>
      <c r="K105" s="72"/>
    </row>
    <row r="106" spans="1:11" ht="14.25" customHeight="1">
      <c r="A106" s="69">
        <v>38197</v>
      </c>
      <c r="B106" s="67" t="s">
        <v>125</v>
      </c>
      <c r="C106" s="79" t="s">
        <v>133</v>
      </c>
      <c r="D106" s="72"/>
      <c r="E106" s="73"/>
      <c r="F106" s="78"/>
      <c r="G106" s="73"/>
      <c r="H106" s="73"/>
      <c r="I106" s="73"/>
      <c r="J106" s="73">
        <v>2</v>
      </c>
      <c r="K106" s="72"/>
    </row>
    <row r="107" spans="1:11" ht="14.25" customHeight="1">
      <c r="A107" s="69">
        <v>38197</v>
      </c>
      <c r="B107" s="67" t="s">
        <v>125</v>
      </c>
      <c r="C107" s="79" t="s">
        <v>148</v>
      </c>
      <c r="D107" s="72"/>
      <c r="E107" s="73">
        <v>150</v>
      </c>
      <c r="F107" s="78"/>
      <c r="G107" s="73"/>
      <c r="H107" s="73"/>
      <c r="I107" s="73"/>
      <c r="J107" s="73"/>
      <c r="K107" s="72"/>
    </row>
    <row r="108" spans="1:11" ht="14.25" customHeight="1">
      <c r="A108" s="69">
        <v>38197</v>
      </c>
      <c r="B108" s="103" t="s">
        <v>149</v>
      </c>
      <c r="C108" s="149" t="s">
        <v>211</v>
      </c>
      <c r="D108" s="72"/>
      <c r="E108" s="73">
        <v>132</v>
      </c>
      <c r="F108" s="78"/>
      <c r="G108" s="73"/>
      <c r="H108" s="73"/>
      <c r="I108" s="73"/>
      <c r="J108" s="73"/>
      <c r="K108" s="72"/>
    </row>
    <row r="109" spans="1:11" ht="14.25" customHeight="1">
      <c r="A109" s="69">
        <v>38197</v>
      </c>
      <c r="B109" s="103" t="s">
        <v>149</v>
      </c>
      <c r="C109" s="59" t="s">
        <v>150</v>
      </c>
      <c r="D109" s="72"/>
      <c r="E109" s="73"/>
      <c r="F109" s="78">
        <v>19.8</v>
      </c>
      <c r="G109" s="73"/>
      <c r="H109" s="73"/>
      <c r="I109" s="73"/>
      <c r="J109" s="73"/>
      <c r="K109" s="72"/>
    </row>
    <row r="110" spans="1:11" ht="14.25" customHeight="1">
      <c r="A110" s="69">
        <v>38197</v>
      </c>
      <c r="B110" s="103" t="s">
        <v>149</v>
      </c>
      <c r="C110" s="59" t="s">
        <v>151</v>
      </c>
      <c r="D110" s="72"/>
      <c r="E110" s="73"/>
      <c r="F110" s="106">
        <v>115.5</v>
      </c>
      <c r="G110" s="73"/>
      <c r="H110" s="73"/>
      <c r="I110" s="73"/>
      <c r="J110" s="73"/>
      <c r="K110" s="73">
        <v>1102.11</v>
      </c>
    </row>
    <row r="111" spans="1:11" ht="14.25" customHeight="1">
      <c r="A111" s="69">
        <v>38197</v>
      </c>
      <c r="B111" s="103" t="s">
        <v>152</v>
      </c>
      <c r="C111" s="59" t="s">
        <v>153</v>
      </c>
      <c r="D111" s="72"/>
      <c r="E111" s="73"/>
      <c r="F111" s="78">
        <v>1.6</v>
      </c>
      <c r="G111" s="73"/>
      <c r="H111" s="73"/>
      <c r="I111" s="73"/>
      <c r="J111" s="73"/>
      <c r="K111" s="72"/>
    </row>
    <row r="112" spans="1:11" ht="16.5">
      <c r="A112" s="69">
        <v>38197</v>
      </c>
      <c r="B112" s="103" t="s">
        <v>152</v>
      </c>
      <c r="C112" s="79" t="s">
        <v>154</v>
      </c>
      <c r="D112" s="72"/>
      <c r="E112" s="73"/>
      <c r="F112" s="78"/>
      <c r="G112" s="73"/>
      <c r="H112" s="73"/>
      <c r="I112" s="73">
        <v>30</v>
      </c>
      <c r="J112" s="73"/>
      <c r="K112" s="72"/>
    </row>
    <row r="113" spans="1:11" ht="16.5">
      <c r="A113" s="69">
        <v>38197</v>
      </c>
      <c r="B113" s="103" t="s">
        <v>152</v>
      </c>
      <c r="C113" s="59" t="s">
        <v>155</v>
      </c>
      <c r="D113" s="72"/>
      <c r="E113" s="73"/>
      <c r="F113" s="78"/>
      <c r="G113" s="73">
        <v>15.7</v>
      </c>
      <c r="H113" s="73"/>
      <c r="I113" s="73"/>
      <c r="J113" s="73"/>
      <c r="K113" s="72"/>
    </row>
    <row r="114" spans="1:11" ht="16.5">
      <c r="A114" s="123"/>
      <c r="B114" s="123"/>
      <c r="C114" s="109" t="s">
        <v>156</v>
      </c>
      <c r="D114" s="124">
        <f>SUM(D82:D113)</f>
        <v>0</v>
      </c>
      <c r="E114" s="124">
        <f aca="true" t="shared" si="3" ref="E114:J114">SUM(E82:E113)</f>
        <v>282</v>
      </c>
      <c r="F114" s="156">
        <f>SUM(F82:F113)-115.5</f>
        <v>153.48000000000002</v>
      </c>
      <c r="G114" s="124">
        <f t="shared" si="3"/>
        <v>71.65</v>
      </c>
      <c r="H114" s="124">
        <f t="shared" si="3"/>
        <v>44.190000000000005</v>
      </c>
      <c r="I114" s="124">
        <f t="shared" si="3"/>
        <v>84</v>
      </c>
      <c r="J114" s="124">
        <f t="shared" si="3"/>
        <v>8</v>
      </c>
      <c r="K114" s="157">
        <f>SUM(D114:J114)*9.688+K110</f>
        <v>7334.594160000001</v>
      </c>
    </row>
    <row r="115" spans="1:11" ht="16.5">
      <c r="A115" s="64" t="s">
        <v>36</v>
      </c>
      <c r="B115" s="65" t="s">
        <v>37</v>
      </c>
      <c r="C115" s="66" t="s">
        <v>48</v>
      </c>
      <c r="D115" s="66" t="s">
        <v>38</v>
      </c>
      <c r="E115" s="66" t="s">
        <v>39</v>
      </c>
      <c r="F115" s="102" t="s">
        <v>40</v>
      </c>
      <c r="G115" s="66" t="s">
        <v>41</v>
      </c>
      <c r="H115" s="66" t="s">
        <v>49</v>
      </c>
      <c r="I115" s="66" t="s">
        <v>50</v>
      </c>
      <c r="J115" s="66" t="s">
        <v>51</v>
      </c>
      <c r="K115" s="66" t="s">
        <v>43</v>
      </c>
    </row>
    <row r="116" spans="1:11" ht="14.25" customHeight="1">
      <c r="A116" s="69">
        <v>38198</v>
      </c>
      <c r="B116" s="103" t="s">
        <v>149</v>
      </c>
      <c r="C116" s="79" t="s">
        <v>162</v>
      </c>
      <c r="D116" s="72"/>
      <c r="E116" s="73"/>
      <c r="F116" s="78"/>
      <c r="G116" s="73">
        <v>1.41</v>
      </c>
      <c r="H116" s="73"/>
      <c r="I116" s="73"/>
      <c r="J116" s="73"/>
      <c r="K116" s="72"/>
    </row>
    <row r="117" spans="1:11" ht="14.25" customHeight="1">
      <c r="A117" s="69">
        <v>38198</v>
      </c>
      <c r="B117" s="103" t="s">
        <v>149</v>
      </c>
      <c r="C117" s="59" t="s">
        <v>78</v>
      </c>
      <c r="D117" s="72"/>
      <c r="E117" s="73"/>
      <c r="F117" s="78"/>
      <c r="G117" s="73">
        <v>1.6</v>
      </c>
      <c r="H117" s="73"/>
      <c r="I117" s="73"/>
      <c r="J117" s="73"/>
      <c r="K117" s="72"/>
    </row>
    <row r="118" spans="1:11" ht="14.25" customHeight="1">
      <c r="A118" s="69">
        <v>38198</v>
      </c>
      <c r="B118" s="103" t="s">
        <v>149</v>
      </c>
      <c r="C118" s="59" t="s">
        <v>158</v>
      </c>
      <c r="D118" s="72"/>
      <c r="E118" s="73"/>
      <c r="F118" s="78"/>
      <c r="G118" s="73"/>
      <c r="H118" s="73"/>
      <c r="I118" s="73">
        <v>12</v>
      </c>
      <c r="J118" s="73"/>
      <c r="K118" s="72"/>
    </row>
    <row r="119" spans="1:11" ht="14.25" customHeight="1">
      <c r="A119" s="69">
        <v>38198</v>
      </c>
      <c r="B119" s="103" t="s">
        <v>149</v>
      </c>
      <c r="C119" s="59" t="s">
        <v>160</v>
      </c>
      <c r="D119" s="72"/>
      <c r="E119" s="73"/>
      <c r="F119" s="78"/>
      <c r="G119" s="73">
        <v>4</v>
      </c>
      <c r="H119" s="73"/>
      <c r="I119" s="73"/>
      <c r="J119" s="73"/>
      <c r="K119" s="72"/>
    </row>
    <row r="120" spans="1:11" ht="14.25" customHeight="1">
      <c r="A120" s="69">
        <v>38198</v>
      </c>
      <c r="B120" s="103" t="s">
        <v>149</v>
      </c>
      <c r="C120" s="79" t="s">
        <v>159</v>
      </c>
      <c r="D120" s="72"/>
      <c r="E120" s="73"/>
      <c r="F120" s="78">
        <v>2</v>
      </c>
      <c r="G120" s="73"/>
      <c r="H120" s="73"/>
      <c r="I120" s="73"/>
      <c r="J120" s="73"/>
      <c r="K120" s="72"/>
    </row>
    <row r="121" spans="1:11" ht="14.25" customHeight="1" thickBot="1">
      <c r="A121" s="90">
        <v>38198</v>
      </c>
      <c r="B121" s="126" t="s">
        <v>149</v>
      </c>
      <c r="C121" s="92" t="s">
        <v>161</v>
      </c>
      <c r="D121" s="93"/>
      <c r="E121" s="94"/>
      <c r="F121" s="95"/>
      <c r="G121" s="94">
        <v>18.2</v>
      </c>
      <c r="H121" s="94"/>
      <c r="I121" s="94"/>
      <c r="J121" s="94"/>
      <c r="K121" s="93"/>
    </row>
    <row r="122" spans="1:11" ht="14.25" customHeight="1">
      <c r="A122" s="82">
        <v>38199</v>
      </c>
      <c r="B122" s="125" t="s">
        <v>149</v>
      </c>
      <c r="C122" s="84" t="s">
        <v>169</v>
      </c>
      <c r="D122" s="85"/>
      <c r="E122" s="86"/>
      <c r="F122" s="87"/>
      <c r="G122" s="86">
        <v>1.6</v>
      </c>
      <c r="H122" s="86"/>
      <c r="I122" s="86"/>
      <c r="J122" s="86"/>
      <c r="K122" s="85"/>
    </row>
    <row r="123" spans="1:11" ht="14.25" customHeight="1">
      <c r="A123" s="69">
        <v>38199</v>
      </c>
      <c r="B123" s="103" t="s">
        <v>149</v>
      </c>
      <c r="C123" s="79" t="s">
        <v>166</v>
      </c>
      <c r="D123" s="72"/>
      <c r="E123" s="73"/>
      <c r="F123" s="78"/>
      <c r="G123" s="73">
        <v>3</v>
      </c>
      <c r="H123" s="73"/>
      <c r="I123" s="73"/>
      <c r="J123" s="73"/>
      <c r="K123" s="72"/>
    </row>
    <row r="124" spans="1:11" ht="14.25" customHeight="1">
      <c r="A124" s="69">
        <v>38199</v>
      </c>
      <c r="B124" s="103" t="s">
        <v>157</v>
      </c>
      <c r="C124" s="59" t="s">
        <v>170</v>
      </c>
      <c r="D124" s="72"/>
      <c r="E124" s="73"/>
      <c r="F124" s="78">
        <v>21</v>
      </c>
      <c r="G124" s="73"/>
      <c r="H124" s="73"/>
      <c r="I124" s="73"/>
      <c r="J124" s="73"/>
      <c r="K124" s="72"/>
    </row>
    <row r="125" spans="1:11" ht="14.25" customHeight="1">
      <c r="A125" s="69">
        <v>38199</v>
      </c>
      <c r="B125" s="103" t="s">
        <v>157</v>
      </c>
      <c r="C125" s="59" t="s">
        <v>163</v>
      </c>
      <c r="D125" s="72"/>
      <c r="E125" s="73"/>
      <c r="F125" s="78"/>
      <c r="G125" s="73"/>
      <c r="H125" s="73"/>
      <c r="I125" s="73">
        <v>1</v>
      </c>
      <c r="J125" s="73"/>
      <c r="K125" s="72"/>
    </row>
    <row r="126" spans="1:11" ht="14.25" customHeight="1" thickBot="1">
      <c r="A126" s="90">
        <v>38199</v>
      </c>
      <c r="B126" s="126" t="s">
        <v>157</v>
      </c>
      <c r="C126" s="92" t="s">
        <v>171</v>
      </c>
      <c r="D126" s="93"/>
      <c r="E126" s="94"/>
      <c r="F126" s="95"/>
      <c r="G126" s="94">
        <v>2.4</v>
      </c>
      <c r="H126" s="94"/>
      <c r="I126" s="94"/>
      <c r="J126" s="94"/>
      <c r="K126" s="93"/>
    </row>
    <row r="127" spans="1:11" ht="14.25" customHeight="1">
      <c r="A127" s="82">
        <v>38200</v>
      </c>
      <c r="B127" s="125" t="s">
        <v>157</v>
      </c>
      <c r="C127" s="88" t="s">
        <v>167</v>
      </c>
      <c r="D127" s="85"/>
      <c r="E127" s="86">
        <v>84</v>
      </c>
      <c r="F127" s="87"/>
      <c r="G127" s="86"/>
      <c r="H127" s="86"/>
      <c r="I127" s="86"/>
      <c r="J127" s="86"/>
      <c r="K127" s="85"/>
    </row>
    <row r="128" spans="1:11" ht="14.25" customHeight="1">
      <c r="A128" s="69">
        <v>38200</v>
      </c>
      <c r="B128" s="103" t="s">
        <v>157</v>
      </c>
      <c r="C128" s="79" t="s">
        <v>164</v>
      </c>
      <c r="D128" s="72"/>
      <c r="E128" s="73"/>
      <c r="F128" s="133">
        <v>-6</v>
      </c>
      <c r="G128" s="73"/>
      <c r="H128" s="73"/>
      <c r="I128" s="73"/>
      <c r="J128" s="73"/>
      <c r="K128" s="72"/>
    </row>
    <row r="129" spans="1:11" ht="14.25" customHeight="1">
      <c r="A129" s="69">
        <v>38200</v>
      </c>
      <c r="B129" s="103" t="s">
        <v>168</v>
      </c>
      <c r="C129" s="59" t="s">
        <v>178</v>
      </c>
      <c r="D129" s="72"/>
      <c r="E129" s="73"/>
      <c r="F129" s="78">
        <v>5.4</v>
      </c>
      <c r="G129" s="73"/>
      <c r="H129" s="73"/>
      <c r="I129" s="73"/>
      <c r="J129" s="73"/>
      <c r="K129" s="72"/>
    </row>
    <row r="130" spans="1:11" ht="16.5">
      <c r="A130" s="129"/>
      <c r="B130" s="130"/>
      <c r="C130" s="117" t="s">
        <v>165</v>
      </c>
      <c r="D130" s="131">
        <f>SUM(D114:D129)</f>
        <v>0</v>
      </c>
      <c r="E130" s="131">
        <f aca="true" t="shared" si="4" ref="E130:J130">SUM(E114:E129)</f>
        <v>366</v>
      </c>
      <c r="F130" s="131">
        <f t="shared" si="4"/>
        <v>175.88000000000002</v>
      </c>
      <c r="G130" s="131">
        <f t="shared" si="4"/>
        <v>103.86</v>
      </c>
      <c r="H130" s="131">
        <f t="shared" si="4"/>
        <v>44.190000000000005</v>
      </c>
      <c r="I130" s="131">
        <f t="shared" si="4"/>
        <v>97</v>
      </c>
      <c r="J130" s="131">
        <f t="shared" si="4"/>
        <v>8</v>
      </c>
      <c r="K130" s="159">
        <f>SUM(D130:J130)*9.688+K110</f>
        <v>8803.391840000002</v>
      </c>
    </row>
    <row r="131" spans="1:11" ht="14.25" customHeight="1">
      <c r="A131" s="69">
        <v>38200</v>
      </c>
      <c r="B131" s="134" t="s">
        <v>172</v>
      </c>
      <c r="C131" s="79" t="s">
        <v>173</v>
      </c>
      <c r="D131" s="72"/>
      <c r="E131" s="73"/>
      <c r="F131" s="78"/>
      <c r="G131" s="73">
        <v>3.6</v>
      </c>
      <c r="H131" s="73"/>
      <c r="I131" s="73"/>
      <c r="J131" s="73"/>
      <c r="K131" s="72"/>
    </row>
    <row r="132" spans="1:11" ht="14.25" customHeight="1">
      <c r="A132" s="69">
        <v>38200</v>
      </c>
      <c r="B132" s="135" t="s">
        <v>176</v>
      </c>
      <c r="C132" s="59" t="s">
        <v>174</v>
      </c>
      <c r="D132" s="72"/>
      <c r="E132" s="73"/>
      <c r="F132" s="78"/>
      <c r="G132" s="73">
        <v>25</v>
      </c>
      <c r="H132" s="73"/>
      <c r="I132" s="73"/>
      <c r="J132" s="73"/>
      <c r="K132" s="72"/>
    </row>
    <row r="133" spans="1:11" ht="14.25" customHeight="1" thickBot="1">
      <c r="A133" s="90">
        <v>38200</v>
      </c>
      <c r="B133" s="136" t="s">
        <v>176</v>
      </c>
      <c r="C133" s="92" t="s">
        <v>175</v>
      </c>
      <c r="D133" s="93"/>
      <c r="E133" s="94">
        <v>1</v>
      </c>
      <c r="F133" s="95"/>
      <c r="G133" s="94"/>
      <c r="H133" s="94"/>
      <c r="I133" s="94"/>
      <c r="J133" s="94"/>
      <c r="K133" s="93"/>
    </row>
    <row r="134" spans="1:11" ht="14.25" customHeight="1" thickBot="1">
      <c r="A134" s="82">
        <v>38201</v>
      </c>
      <c r="B134" s="136" t="s">
        <v>176</v>
      </c>
      <c r="C134" s="148" t="s">
        <v>208</v>
      </c>
      <c r="D134" s="85"/>
      <c r="E134" s="86">
        <v>49.1</v>
      </c>
      <c r="F134" s="87"/>
      <c r="G134" s="86"/>
      <c r="H134" s="86"/>
      <c r="I134" s="86"/>
      <c r="J134" s="86"/>
      <c r="K134" s="85"/>
    </row>
    <row r="135" spans="1:11" ht="14.25" customHeight="1" thickBot="1">
      <c r="A135" s="69">
        <v>38201</v>
      </c>
      <c r="B135" s="136" t="s">
        <v>176</v>
      </c>
      <c r="C135" s="59" t="s">
        <v>177</v>
      </c>
      <c r="D135" s="72"/>
      <c r="E135" s="73"/>
      <c r="F135" s="78"/>
      <c r="G135" s="73"/>
      <c r="H135" s="73"/>
      <c r="I135" s="73"/>
      <c r="J135" s="73">
        <v>9</v>
      </c>
      <c r="K135" s="72"/>
    </row>
    <row r="136" spans="1:11" ht="14.25" customHeight="1" thickBot="1">
      <c r="A136" s="69">
        <v>38201</v>
      </c>
      <c r="B136" s="136" t="s">
        <v>176</v>
      </c>
      <c r="C136" s="59" t="s">
        <v>201</v>
      </c>
      <c r="D136" s="72"/>
      <c r="E136" s="73"/>
      <c r="F136" s="106">
        <v>96</v>
      </c>
      <c r="G136" s="73"/>
      <c r="H136" s="73"/>
      <c r="I136" s="73"/>
      <c r="J136" s="73"/>
      <c r="K136" s="73">
        <v>593.75</v>
      </c>
    </row>
    <row r="137" spans="1:11" ht="14.25" customHeight="1" thickBot="1">
      <c r="A137" s="69">
        <v>38201</v>
      </c>
      <c r="B137" s="136" t="s">
        <v>176</v>
      </c>
      <c r="C137" s="84" t="s">
        <v>179</v>
      </c>
      <c r="D137" s="72"/>
      <c r="E137" s="73"/>
      <c r="F137" s="78"/>
      <c r="G137" s="73">
        <v>18.4</v>
      </c>
      <c r="H137" s="73"/>
      <c r="I137" s="73"/>
      <c r="J137" s="73"/>
      <c r="K137" s="73"/>
    </row>
    <row r="138" spans="1:11" ht="14.25" customHeight="1" thickBot="1">
      <c r="A138" s="90">
        <v>38201</v>
      </c>
      <c r="B138" s="139" t="s">
        <v>181</v>
      </c>
      <c r="C138" s="140" t="s">
        <v>180</v>
      </c>
      <c r="D138" s="93"/>
      <c r="E138" s="94"/>
      <c r="F138" s="95"/>
      <c r="G138" s="94">
        <v>42.9</v>
      </c>
      <c r="H138" s="94"/>
      <c r="I138" s="94"/>
      <c r="J138" s="94"/>
      <c r="K138" s="94"/>
    </row>
    <row r="139" spans="1:11" ht="14.25" customHeight="1">
      <c r="A139" s="137">
        <v>38202</v>
      </c>
      <c r="B139" s="138" t="s">
        <v>176</v>
      </c>
      <c r="C139" s="143" t="s">
        <v>182</v>
      </c>
      <c r="D139" s="144"/>
      <c r="E139" s="145"/>
      <c r="F139" s="146"/>
      <c r="G139" s="145"/>
      <c r="H139" s="145"/>
      <c r="I139" s="145">
        <v>20</v>
      </c>
      <c r="J139" s="145"/>
      <c r="K139" s="145"/>
    </row>
    <row r="140" spans="1:11" ht="14.25" customHeight="1">
      <c r="A140" s="127">
        <v>38202</v>
      </c>
      <c r="B140" s="135" t="s">
        <v>176</v>
      </c>
      <c r="C140" s="147" t="s">
        <v>207</v>
      </c>
      <c r="D140" s="72"/>
      <c r="E140" s="73"/>
      <c r="F140" s="106">
        <v>210</v>
      </c>
      <c r="G140" s="73"/>
      <c r="H140" s="73"/>
      <c r="I140" s="73"/>
      <c r="J140" s="73"/>
      <c r="K140" s="73">
        <v>1298.84</v>
      </c>
    </row>
    <row r="141" spans="1:11" ht="14.25" customHeight="1">
      <c r="A141" s="127">
        <v>38202</v>
      </c>
      <c r="B141" s="134" t="s">
        <v>185</v>
      </c>
      <c r="C141" s="59" t="s">
        <v>183</v>
      </c>
      <c r="D141" s="72"/>
      <c r="E141" s="73"/>
      <c r="F141" s="78"/>
      <c r="G141" s="73">
        <v>14</v>
      </c>
      <c r="H141" s="73"/>
      <c r="I141" s="73"/>
      <c r="J141" s="73"/>
      <c r="K141" s="73"/>
    </row>
    <row r="142" spans="1:11" ht="14.25" customHeight="1">
      <c r="A142" s="127">
        <v>38202</v>
      </c>
      <c r="B142" s="134" t="s">
        <v>188</v>
      </c>
      <c r="C142" s="59" t="s">
        <v>47</v>
      </c>
      <c r="D142" s="72"/>
      <c r="E142" s="73"/>
      <c r="F142" s="78"/>
      <c r="G142" s="73">
        <v>14</v>
      </c>
      <c r="H142" s="73"/>
      <c r="I142" s="73"/>
      <c r="J142" s="73"/>
      <c r="K142" s="73"/>
    </row>
    <row r="143" spans="1:11" ht="14.25" customHeight="1" thickBot="1">
      <c r="A143" s="90">
        <v>38202</v>
      </c>
      <c r="B143" s="142" t="s">
        <v>186</v>
      </c>
      <c r="C143" s="114" t="s">
        <v>105</v>
      </c>
      <c r="D143" s="93"/>
      <c r="E143" s="94"/>
      <c r="F143" s="95"/>
      <c r="G143" s="94">
        <v>3.5</v>
      </c>
      <c r="H143" s="94"/>
      <c r="I143" s="94"/>
      <c r="J143" s="94"/>
      <c r="K143" s="94"/>
    </row>
    <row r="144" spans="1:11" ht="14.25" customHeight="1">
      <c r="A144" s="137">
        <v>38203</v>
      </c>
      <c r="B144" s="141" t="s">
        <v>176</v>
      </c>
      <c r="C144" s="88" t="s">
        <v>184</v>
      </c>
      <c r="D144" s="85"/>
      <c r="E144" s="105">
        <v>268</v>
      </c>
      <c r="F144" s="87"/>
      <c r="G144" s="86"/>
      <c r="H144" s="86"/>
      <c r="I144" s="86"/>
      <c r="J144" s="86"/>
      <c r="K144" s="86">
        <v>1659.88</v>
      </c>
    </row>
    <row r="145" spans="1:11" ht="14.25" customHeight="1">
      <c r="A145" s="69">
        <v>38203</v>
      </c>
      <c r="B145" s="134" t="s">
        <v>187</v>
      </c>
      <c r="C145" s="59" t="s">
        <v>189</v>
      </c>
      <c r="D145" s="72"/>
      <c r="E145" s="73"/>
      <c r="F145" s="78"/>
      <c r="G145" s="73">
        <v>33.4</v>
      </c>
      <c r="H145" s="73"/>
      <c r="I145" s="73"/>
      <c r="J145" s="73"/>
      <c r="K145" s="73"/>
    </row>
    <row r="146" spans="1:11" ht="14.25" customHeight="1">
      <c r="A146" s="69">
        <v>38203</v>
      </c>
      <c r="B146" s="134" t="s">
        <v>187</v>
      </c>
      <c r="C146" s="59" t="s">
        <v>202</v>
      </c>
      <c r="D146" s="72"/>
      <c r="E146" s="73"/>
      <c r="F146" s="78"/>
      <c r="G146" s="73"/>
      <c r="H146" s="73">
        <v>120.9</v>
      </c>
      <c r="I146" s="73"/>
      <c r="J146" s="73"/>
      <c r="K146" s="73"/>
    </row>
    <row r="147" spans="1:11" ht="14.25" customHeight="1">
      <c r="A147" s="69">
        <v>38203</v>
      </c>
      <c r="B147" s="134" t="s">
        <v>187</v>
      </c>
      <c r="C147" s="59" t="s">
        <v>197</v>
      </c>
      <c r="D147" s="72"/>
      <c r="E147" s="73"/>
      <c r="F147" s="78"/>
      <c r="G147" s="73">
        <v>12</v>
      </c>
      <c r="H147" s="73"/>
      <c r="I147" s="73"/>
      <c r="J147" s="73"/>
      <c r="K147" s="73"/>
    </row>
    <row r="148" spans="1:11" ht="14.25" customHeight="1">
      <c r="A148" s="69">
        <v>38204</v>
      </c>
      <c r="B148" s="134" t="s">
        <v>187</v>
      </c>
      <c r="C148" s="79" t="s">
        <v>190</v>
      </c>
      <c r="D148" s="72"/>
      <c r="E148" s="118">
        <v>140</v>
      </c>
      <c r="F148" s="78"/>
      <c r="G148" s="73"/>
      <c r="H148" s="73"/>
      <c r="I148" s="73"/>
      <c r="J148" s="73"/>
      <c r="K148" s="73">
        <v>891.6</v>
      </c>
    </row>
    <row r="149" spans="1:11" ht="14.25" customHeight="1">
      <c r="A149" s="69">
        <v>38204</v>
      </c>
      <c r="B149" s="134" t="s">
        <v>191</v>
      </c>
      <c r="C149" s="59" t="s">
        <v>203</v>
      </c>
      <c r="D149" s="72"/>
      <c r="E149" s="73"/>
      <c r="F149" s="78">
        <v>60</v>
      </c>
      <c r="G149" s="73"/>
      <c r="H149" s="73"/>
      <c r="I149" s="73"/>
      <c r="J149" s="73"/>
      <c r="K149" s="72"/>
    </row>
    <row r="150" spans="1:11" ht="14.25" customHeight="1">
      <c r="A150" s="69">
        <v>38204</v>
      </c>
      <c r="B150" s="134" t="s">
        <v>191</v>
      </c>
      <c r="C150" s="59" t="s">
        <v>198</v>
      </c>
      <c r="D150" s="72"/>
      <c r="E150" s="73"/>
      <c r="F150" s="78"/>
      <c r="G150" s="73">
        <v>19.85</v>
      </c>
      <c r="H150" s="73"/>
      <c r="I150" s="73"/>
      <c r="J150" s="73"/>
      <c r="K150" s="72"/>
    </row>
    <row r="151" spans="1:11" ht="14.25" customHeight="1">
      <c r="A151" s="69">
        <v>38205</v>
      </c>
      <c r="B151" s="134" t="s">
        <v>192</v>
      </c>
      <c r="C151" s="79" t="s">
        <v>199</v>
      </c>
      <c r="D151" s="72"/>
      <c r="E151" s="73"/>
      <c r="F151" s="78"/>
      <c r="G151" s="73"/>
      <c r="H151" s="73"/>
      <c r="I151" s="73">
        <v>10</v>
      </c>
      <c r="J151" s="73"/>
      <c r="K151" s="72"/>
    </row>
    <row r="152" spans="1:11" ht="14.25" customHeight="1">
      <c r="A152" s="69">
        <v>38205</v>
      </c>
      <c r="B152" s="134" t="s">
        <v>192</v>
      </c>
      <c r="C152" s="79" t="s">
        <v>200</v>
      </c>
      <c r="D152" s="72"/>
      <c r="E152" s="73">
        <v>124</v>
      </c>
      <c r="F152" s="78"/>
      <c r="G152" s="73"/>
      <c r="H152" s="73"/>
      <c r="I152" s="73"/>
      <c r="J152" s="73"/>
      <c r="K152" s="72"/>
    </row>
    <row r="153" spans="1:11" ht="14.25" customHeight="1">
      <c r="A153" s="69">
        <v>38205</v>
      </c>
      <c r="B153" s="132" t="s">
        <v>196</v>
      </c>
      <c r="C153" s="59" t="s">
        <v>193</v>
      </c>
      <c r="D153" s="72"/>
      <c r="E153" s="73"/>
      <c r="F153" s="78"/>
      <c r="G153" s="73">
        <v>26.6</v>
      </c>
      <c r="H153" s="73"/>
      <c r="I153" s="73"/>
      <c r="J153" s="73"/>
      <c r="K153" s="72"/>
    </row>
    <row r="154" spans="1:11" ht="14.25" customHeight="1">
      <c r="A154" s="69">
        <v>38205</v>
      </c>
      <c r="B154" s="132" t="s">
        <v>196</v>
      </c>
      <c r="C154" s="79" t="s">
        <v>194</v>
      </c>
      <c r="D154" s="72"/>
      <c r="E154" s="73"/>
      <c r="F154" s="78"/>
      <c r="G154" s="73">
        <v>1.7</v>
      </c>
      <c r="H154" s="73"/>
      <c r="I154" s="73"/>
      <c r="J154" s="73"/>
      <c r="K154" s="72"/>
    </row>
    <row r="155" spans="1:11" ht="14.25" customHeight="1">
      <c r="A155" s="69">
        <v>38205</v>
      </c>
      <c r="B155" s="132" t="s">
        <v>196</v>
      </c>
      <c r="C155" s="59" t="s">
        <v>204</v>
      </c>
      <c r="D155" s="72"/>
      <c r="E155" s="73"/>
      <c r="F155" s="78"/>
      <c r="G155" s="73"/>
      <c r="H155" s="73">
        <v>26</v>
      </c>
      <c r="I155" s="73"/>
      <c r="J155" s="73"/>
      <c r="K155" s="72"/>
    </row>
    <row r="156" spans="1:11" ht="14.25" customHeight="1">
      <c r="A156" s="69">
        <v>38205</v>
      </c>
      <c r="B156" s="132" t="s">
        <v>196</v>
      </c>
      <c r="C156" s="59" t="s">
        <v>205</v>
      </c>
      <c r="D156" s="72"/>
      <c r="E156" s="73"/>
      <c r="F156" s="78"/>
      <c r="G156" s="73"/>
      <c r="H156" s="73">
        <v>19.9</v>
      </c>
      <c r="I156" s="73"/>
      <c r="J156" s="73"/>
      <c r="K156" s="72"/>
    </row>
    <row r="157" spans="1:11" ht="14.25" customHeight="1">
      <c r="A157" s="69">
        <v>38205</v>
      </c>
      <c r="B157" s="132" t="s">
        <v>196</v>
      </c>
      <c r="C157" s="59" t="s">
        <v>206</v>
      </c>
      <c r="D157" s="72"/>
      <c r="E157" s="73"/>
      <c r="F157" s="78"/>
      <c r="G157" s="73"/>
      <c r="H157" s="73">
        <v>19.6</v>
      </c>
      <c r="I157" s="73"/>
      <c r="J157" s="73"/>
      <c r="K157" s="72"/>
    </row>
    <row r="158" spans="1:11" ht="16.5">
      <c r="A158" s="76"/>
      <c r="B158" s="129"/>
      <c r="C158" s="117" t="s">
        <v>195</v>
      </c>
      <c r="D158" s="131">
        <f>SUM(D131:D157)</f>
        <v>0</v>
      </c>
      <c r="E158" s="131">
        <f>SUM(E131:E157)-268-140</f>
        <v>174.10000000000002</v>
      </c>
      <c r="F158" s="160">
        <f>SUM(F131:F157)-96-210</f>
        <v>60</v>
      </c>
      <c r="G158" s="131">
        <f aca="true" t="shared" si="5" ref="E158:J158">SUM(G131:G157)</f>
        <v>214.95</v>
      </c>
      <c r="H158" s="131">
        <f t="shared" si="5"/>
        <v>186.4</v>
      </c>
      <c r="I158" s="131">
        <f t="shared" si="5"/>
        <v>30</v>
      </c>
      <c r="J158" s="131">
        <f t="shared" si="5"/>
        <v>9</v>
      </c>
      <c r="K158" s="159">
        <f>SUM(D158:J158)*6.3715+K136+K140+K144+K148</f>
        <v>8741.328175</v>
      </c>
    </row>
    <row r="159" spans="1:11" ht="16.5">
      <c r="A159" s="69"/>
      <c r="B159" s="128"/>
      <c r="C159" s="62" t="s">
        <v>212</v>
      </c>
      <c r="D159" s="70"/>
      <c r="E159" s="71"/>
      <c r="F159" s="52"/>
      <c r="G159" s="71"/>
      <c r="H159" s="71"/>
      <c r="I159" s="71"/>
      <c r="J159" s="71"/>
      <c r="K159" s="150">
        <f>K13+K81+K130+K158</f>
        <v>52909.25265500001</v>
      </c>
    </row>
  </sheetData>
  <mergeCells count="2">
    <mergeCell ref="A1:B1"/>
    <mergeCell ref="C1:E1"/>
  </mergeCells>
  <printOptions/>
  <pageMargins left="0.13" right="0.24" top="0.32" bottom="0.55" header="0.25" footer="0.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6">
      <selection activeCell="D32" sqref="D32"/>
    </sheetView>
  </sheetViews>
  <sheetFormatPr defaultColWidth="9.00390625" defaultRowHeight="16.5"/>
  <cols>
    <col min="1" max="1" width="37.50390625" style="0" customWidth="1"/>
    <col min="2" max="2" width="17.625" style="0" customWidth="1"/>
    <col min="3" max="3" width="17.50390625" style="0" customWidth="1"/>
    <col min="4" max="4" width="14.125" style="0" customWidth="1"/>
    <col min="5" max="5" width="7.50390625" style="0" customWidth="1"/>
  </cols>
  <sheetData>
    <row r="1" spans="1:5" ht="16.5">
      <c r="A1" s="1" t="s">
        <v>35</v>
      </c>
      <c r="B1" s="2"/>
      <c r="C1" s="1"/>
      <c r="D1" s="2"/>
      <c r="E1" s="2"/>
    </row>
    <row r="2" spans="1:5" ht="16.5">
      <c r="A2" s="1" t="s">
        <v>34</v>
      </c>
      <c r="B2" s="2"/>
      <c r="C2" s="1"/>
      <c r="D2" s="2"/>
      <c r="E2" s="2"/>
    </row>
    <row r="3" spans="1:5" ht="16.5">
      <c r="A3" s="29" t="s">
        <v>0</v>
      </c>
      <c r="B3" s="3" t="s">
        <v>3</v>
      </c>
      <c r="C3" s="3" t="s">
        <v>4</v>
      </c>
      <c r="D3" s="3" t="s">
        <v>3</v>
      </c>
      <c r="E3" s="3" t="s">
        <v>2</v>
      </c>
    </row>
    <row r="4" spans="1:5" ht="16.5">
      <c r="A4" s="4"/>
      <c r="B4" s="5"/>
      <c r="C4" s="31"/>
      <c r="D4" s="16"/>
      <c r="E4" s="151"/>
    </row>
    <row r="5" spans="1:5" ht="16.5">
      <c r="A5" s="25" t="s">
        <v>6</v>
      </c>
      <c r="B5" s="26">
        <v>6610</v>
      </c>
      <c r="C5" s="32"/>
      <c r="D5" s="11">
        <f>B5*2</f>
        <v>13220</v>
      </c>
      <c r="E5" s="152"/>
    </row>
    <row r="6" spans="1:5" ht="16.5">
      <c r="A6" s="25" t="s">
        <v>9</v>
      </c>
      <c r="B6" s="13"/>
      <c r="C6" s="32"/>
      <c r="D6" s="11"/>
      <c r="E6" s="152"/>
    </row>
    <row r="7" spans="1:5" ht="16.5">
      <c r="A7" s="27" t="s">
        <v>7</v>
      </c>
      <c r="B7" s="13">
        <v>120</v>
      </c>
      <c r="C7" s="32"/>
      <c r="D7" s="11">
        <f aca="true" t="shared" si="0" ref="D7:D14">B7*2</f>
        <v>240</v>
      </c>
      <c r="E7" s="152"/>
    </row>
    <row r="8" spans="1:5" ht="16.5">
      <c r="A8" s="27" t="s">
        <v>8</v>
      </c>
      <c r="B8" s="13">
        <v>238</v>
      </c>
      <c r="C8" s="32"/>
      <c r="D8" s="11">
        <f t="shared" si="0"/>
        <v>476</v>
      </c>
      <c r="E8" s="152"/>
    </row>
    <row r="9" spans="1:5" ht="16.5">
      <c r="A9" s="27" t="s">
        <v>18</v>
      </c>
      <c r="B9" s="13">
        <v>221</v>
      </c>
      <c r="C9" s="32"/>
      <c r="D9" s="11">
        <f t="shared" si="0"/>
        <v>442</v>
      </c>
      <c r="E9" s="152"/>
    </row>
    <row r="10" spans="1:5" ht="16.5">
      <c r="A10" s="28" t="s">
        <v>10</v>
      </c>
      <c r="B10" s="17">
        <v>104</v>
      </c>
      <c r="C10" s="32"/>
      <c r="D10" s="11">
        <f t="shared" si="0"/>
        <v>208</v>
      </c>
      <c r="E10" s="152"/>
    </row>
    <row r="11" spans="1:5" ht="16.5">
      <c r="A11" s="28" t="s">
        <v>11</v>
      </c>
      <c r="B11" s="17">
        <v>33</v>
      </c>
      <c r="C11" s="33"/>
      <c r="D11" s="11">
        <f t="shared" si="0"/>
        <v>66</v>
      </c>
      <c r="E11" s="152"/>
    </row>
    <row r="12" spans="1:5" ht="16.5">
      <c r="A12" s="25" t="s">
        <v>12</v>
      </c>
      <c r="B12" s="17">
        <v>1120</v>
      </c>
      <c r="C12" s="34"/>
      <c r="D12" s="11">
        <f t="shared" si="0"/>
        <v>2240</v>
      </c>
      <c r="E12" s="152"/>
    </row>
    <row r="13" spans="1:5" ht="16.5">
      <c r="A13" s="25" t="s">
        <v>13</v>
      </c>
      <c r="B13" s="21">
        <v>1542</v>
      </c>
      <c r="C13" s="6"/>
      <c r="D13" s="11">
        <f t="shared" si="0"/>
        <v>3084</v>
      </c>
      <c r="E13" s="152"/>
    </row>
    <row r="14" spans="1:5" ht="16.5">
      <c r="A14" s="25" t="s">
        <v>14</v>
      </c>
      <c r="B14" s="20">
        <v>216</v>
      </c>
      <c r="C14" s="35"/>
      <c r="D14" s="11">
        <f t="shared" si="0"/>
        <v>432</v>
      </c>
      <c r="E14" s="152"/>
    </row>
    <row r="15" spans="1:5" ht="16.5">
      <c r="A15" s="25" t="s">
        <v>213</v>
      </c>
      <c r="B15" s="20">
        <v>291.38</v>
      </c>
      <c r="C15" s="31"/>
      <c r="D15" s="11">
        <f>175.88*9.688+1102.11</f>
        <v>2806.0354399999997</v>
      </c>
      <c r="E15" s="152"/>
    </row>
    <row r="16" spans="1:5" ht="16.5">
      <c r="A16" s="25" t="s">
        <v>16</v>
      </c>
      <c r="B16" s="23">
        <v>431.1</v>
      </c>
      <c r="C16" s="36"/>
      <c r="D16" s="11">
        <f>237.1*9.688+1868.7</f>
        <v>4165.7248</v>
      </c>
      <c r="E16" s="152"/>
    </row>
    <row r="17" spans="1:5" ht="16.5">
      <c r="A17" s="25" t="s">
        <v>17</v>
      </c>
      <c r="B17" s="21">
        <v>366</v>
      </c>
      <c r="C17" s="6"/>
      <c r="D17" s="11">
        <f>60*6.3715+593.75+1298.84</f>
        <v>2274.88</v>
      </c>
      <c r="E17" s="152"/>
    </row>
    <row r="18" spans="1:5" ht="16.5">
      <c r="A18" s="25" t="s">
        <v>30</v>
      </c>
      <c r="B18" s="23"/>
      <c r="C18" s="6"/>
      <c r="D18" s="5">
        <f>SUM(D19:D28)</f>
        <v>13841.900150000001</v>
      </c>
      <c r="E18" s="152"/>
    </row>
    <row r="19" spans="1:5" ht="16.5">
      <c r="A19" s="30" t="s">
        <v>19</v>
      </c>
      <c r="B19" s="21" t="s">
        <v>218</v>
      </c>
      <c r="C19" s="40">
        <v>64</v>
      </c>
      <c r="D19" s="13">
        <f>C19*9.688*2</f>
        <v>1240.064</v>
      </c>
      <c r="E19" s="152"/>
    </row>
    <row r="20" spans="1:5" ht="16.5">
      <c r="A20" s="30" t="s">
        <v>20</v>
      </c>
      <c r="B20" s="21" t="s">
        <v>218</v>
      </c>
      <c r="C20" s="40">
        <v>75</v>
      </c>
      <c r="D20" s="13">
        <v>1444.87</v>
      </c>
      <c r="E20" s="152"/>
    </row>
    <row r="21" spans="1:5" ht="16.5">
      <c r="A21" s="30" t="s">
        <v>214</v>
      </c>
      <c r="B21" s="21" t="s">
        <v>218</v>
      </c>
      <c r="C21" s="41">
        <v>103.5</v>
      </c>
      <c r="D21" s="13">
        <v>3950.4</v>
      </c>
      <c r="E21" s="152"/>
    </row>
    <row r="22" spans="1:5" ht="16.5">
      <c r="A22" s="30" t="s">
        <v>24</v>
      </c>
      <c r="B22" s="21" t="s">
        <v>218</v>
      </c>
      <c r="C22" s="42">
        <v>75</v>
      </c>
      <c r="D22" s="13">
        <f>C22*9.688*2</f>
        <v>1453.2</v>
      </c>
      <c r="E22" s="152"/>
    </row>
    <row r="23" spans="1:5" ht="16.5">
      <c r="A23" s="30" t="s">
        <v>25</v>
      </c>
      <c r="B23" s="21" t="s">
        <v>218</v>
      </c>
      <c r="C23" s="43">
        <v>66</v>
      </c>
      <c r="D23" s="13">
        <f>C23*9.688*2</f>
        <v>1278.816</v>
      </c>
      <c r="E23" s="152"/>
    </row>
    <row r="24" spans="1:5" ht="16.5">
      <c r="A24" s="30" t="s">
        <v>26</v>
      </c>
      <c r="B24" s="21" t="s">
        <v>218</v>
      </c>
      <c r="C24" s="42">
        <v>84</v>
      </c>
      <c r="D24" s="13">
        <f>C24*9.688</f>
        <v>813.792</v>
      </c>
      <c r="E24" s="152"/>
    </row>
    <row r="25" spans="1:5" ht="16.5">
      <c r="A25" s="19" t="s">
        <v>215</v>
      </c>
      <c r="B25" s="36" t="s">
        <v>31</v>
      </c>
      <c r="C25" s="42">
        <v>50.1</v>
      </c>
      <c r="D25" s="13">
        <f>C25*6.3715</f>
        <v>319.21215</v>
      </c>
      <c r="E25" s="152"/>
    </row>
    <row r="26" spans="1:5" ht="16.5">
      <c r="A26" s="19" t="s">
        <v>216</v>
      </c>
      <c r="B26" s="36" t="s">
        <v>31</v>
      </c>
      <c r="C26" s="42">
        <v>268</v>
      </c>
      <c r="D26" s="13">
        <v>1659.88</v>
      </c>
      <c r="E26" s="152"/>
    </row>
    <row r="27" spans="1:5" ht="16.5">
      <c r="A27" s="19" t="s">
        <v>28</v>
      </c>
      <c r="B27" s="48" t="s">
        <v>31</v>
      </c>
      <c r="C27" s="40">
        <v>140</v>
      </c>
      <c r="D27" s="13">
        <v>891.6</v>
      </c>
      <c r="E27" s="152"/>
    </row>
    <row r="28" spans="1:5" ht="16.5">
      <c r="A28" s="19" t="s">
        <v>29</v>
      </c>
      <c r="B28" s="48" t="s">
        <v>31</v>
      </c>
      <c r="C28" s="44">
        <v>124</v>
      </c>
      <c r="D28" s="13">
        <f>C28*6.3715</f>
        <v>790.066</v>
      </c>
      <c r="E28" s="152"/>
    </row>
    <row r="29" spans="1:5" ht="16.5">
      <c r="A29" s="10"/>
      <c r="B29" s="19"/>
      <c r="C29" s="37"/>
      <c r="D29" s="13"/>
      <c r="E29" s="152"/>
    </row>
    <row r="30" spans="1:5" ht="16.5">
      <c r="A30" s="45" t="s">
        <v>217</v>
      </c>
      <c r="B30" s="18"/>
      <c r="C30" s="37"/>
      <c r="D30" s="5">
        <f>(221.1+103.86)*9.688+214.95*6.3715</f>
        <v>4517.766405</v>
      </c>
      <c r="E30" s="152"/>
    </row>
    <row r="31" spans="1:5" ht="16.5">
      <c r="A31" s="4"/>
      <c r="B31" s="4"/>
      <c r="C31" s="31"/>
      <c r="D31" s="13"/>
      <c r="E31" s="152"/>
    </row>
    <row r="32" spans="1:5" ht="16.5">
      <c r="A32" s="47" t="s">
        <v>220</v>
      </c>
      <c r="B32" s="49"/>
      <c r="C32" s="33"/>
      <c r="D32" s="5">
        <f>(75.5+97)*9.688+30*6.3715</f>
        <v>1862.325</v>
      </c>
      <c r="E32" s="152"/>
    </row>
    <row r="33" spans="1:5" ht="16.5">
      <c r="A33" s="4"/>
      <c r="B33" s="5"/>
      <c r="C33" s="6"/>
      <c r="D33" s="17"/>
      <c r="E33" s="152"/>
    </row>
    <row r="34" spans="1:5" ht="16.5">
      <c r="A34" s="15" t="s">
        <v>219</v>
      </c>
      <c r="B34" s="5"/>
      <c r="C34" s="37"/>
      <c r="D34" s="5">
        <f>(99.9+44.19)*9.688+186.4*6.3715</f>
        <v>2583.59152</v>
      </c>
      <c r="E34" s="152"/>
    </row>
    <row r="35" spans="1:5" ht="16.5">
      <c r="A35" s="4"/>
      <c r="B35" s="5"/>
      <c r="C35" s="37"/>
      <c r="D35" s="17"/>
      <c r="E35" s="152"/>
    </row>
    <row r="36" spans="1:5" ht="16.5">
      <c r="A36" s="25" t="s">
        <v>221</v>
      </c>
      <c r="B36" s="5"/>
      <c r="C36" s="37"/>
      <c r="D36" s="5">
        <f>(32.46+8)*9.688+9*6.3715</f>
        <v>449.31998000000004</v>
      </c>
      <c r="E36" s="152"/>
    </row>
    <row r="37" spans="1:5" ht="16.5">
      <c r="A37" s="4"/>
      <c r="B37" s="5"/>
      <c r="C37" s="37"/>
      <c r="D37" s="17"/>
      <c r="E37" s="152"/>
    </row>
    <row r="38" spans="1:5" ht="16.5">
      <c r="A38" s="4"/>
      <c r="B38" s="5"/>
      <c r="C38" s="37"/>
      <c r="D38" s="17"/>
      <c r="E38" s="152"/>
    </row>
    <row r="39" spans="1:5" ht="16.5">
      <c r="A39" s="4"/>
      <c r="B39" s="5"/>
      <c r="C39" s="37"/>
      <c r="D39" s="17"/>
      <c r="E39" s="152"/>
    </row>
    <row r="40" spans="1:5" ht="16.5">
      <c r="A40" s="7"/>
      <c r="B40" s="8"/>
      <c r="C40" s="37"/>
      <c r="D40" s="17"/>
      <c r="E40" s="153"/>
    </row>
    <row r="41" spans="1:5" ht="18.75">
      <c r="A41" s="9" t="s">
        <v>1</v>
      </c>
      <c r="B41" s="14">
        <f>SUM(B5:B23)</f>
        <v>11292.48</v>
      </c>
      <c r="C41" s="38"/>
      <c r="D41" s="46">
        <f>SUM(D1:D18)+SUM(D29:D39)</f>
        <v>52909.543295</v>
      </c>
      <c r="E41" s="24"/>
    </row>
  </sheetData>
  <mergeCells count="1">
    <mergeCell ref="E4:E4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Fong</dc:creator>
  <cp:keywords/>
  <dc:description/>
  <cp:lastModifiedBy>Locker and Garfield</cp:lastModifiedBy>
  <cp:lastPrinted>2004-08-21T03:01:31Z</cp:lastPrinted>
  <dcterms:created xsi:type="dcterms:W3CDTF">2001-05-03T08:23:28Z</dcterms:created>
  <dcterms:modified xsi:type="dcterms:W3CDTF">2004-08-21T03:05:57Z</dcterms:modified>
  <cp:category/>
  <cp:version/>
  <cp:contentType/>
  <cp:contentStatus/>
</cp:coreProperties>
</file>